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/>
  </bookViews>
  <sheets>
    <sheet name="Титул" sheetId="1" r:id="rId1"/>
    <sheet name="Раздел 1" sheetId="2" r:id="rId2"/>
    <sheet name="Раздел 2" sheetId="3" r:id="rId3"/>
    <sheet name="Раздел 3" sheetId="4" r:id="rId4"/>
  </sheets>
  <calcPr calcId="145621"/>
</workbook>
</file>

<file path=xl/calcChain.xml><?xml version="1.0" encoding="utf-8"?>
<calcChain xmlns="http://schemas.openxmlformats.org/spreadsheetml/2006/main">
  <c r="D38" i="3" l="1"/>
  <c r="D37" i="3"/>
  <c r="D36" i="3"/>
  <c r="D35" i="3"/>
  <c r="D34" i="3"/>
  <c r="D33" i="3"/>
  <c r="D32" i="3"/>
  <c r="D31" i="3"/>
  <c r="D28" i="3"/>
  <c r="D27" i="3"/>
  <c r="D26" i="3"/>
  <c r="D25" i="3"/>
  <c r="D24" i="3"/>
  <c r="D23" i="3"/>
  <c r="D22" i="3"/>
  <c r="D21" i="3"/>
  <c r="D17" i="3"/>
  <c r="D16" i="3"/>
  <c r="D15" i="3"/>
  <c r="D13" i="3"/>
  <c r="D10" i="3"/>
  <c r="D9" i="3"/>
  <c r="D8" i="3"/>
  <c r="D6" i="3"/>
  <c r="D4" i="3"/>
  <c r="D39" i="2"/>
  <c r="D38" i="2"/>
  <c r="D37" i="2"/>
  <c r="D36" i="2"/>
  <c r="D35" i="2"/>
  <c r="D33" i="2"/>
  <c r="D30" i="2"/>
  <c r="D29" i="2"/>
  <c r="D28" i="2"/>
  <c r="D27" i="2"/>
  <c r="D26" i="2"/>
  <c r="D25" i="2"/>
  <c r="D24" i="2"/>
  <c r="D23" i="2"/>
  <c r="D17" i="2"/>
  <c r="D16" i="2"/>
  <c r="D15" i="2"/>
  <c r="D14" i="2"/>
  <c r="D13" i="2"/>
  <c r="D12" i="2"/>
  <c r="D11" i="2"/>
  <c r="D9" i="2"/>
  <c r="D8" i="2"/>
  <c r="D6" i="2"/>
</calcChain>
</file>

<file path=xl/sharedStrings.xml><?xml version="1.0" encoding="utf-8"?>
<sst xmlns="http://schemas.openxmlformats.org/spreadsheetml/2006/main" count="214" uniqueCount="155">
  <si>
    <t>Код страны:</t>
  </si>
  <si>
    <t/>
  </si>
  <si>
    <t>Страна:</t>
  </si>
  <si>
    <t>Код шаблона</t>
  </si>
  <si>
    <t>S34.24.1</t>
  </si>
  <si>
    <t>Название секции</t>
  </si>
  <si>
    <t>S34.Вопросник № 24 по статистике экологии</t>
  </si>
  <si>
    <t>Название формы</t>
  </si>
  <si>
    <t>24.1.Состояние и использование ресурсов. Образование и удаление опасных отходов.</t>
  </si>
  <si>
    <t>Версия шаблона</t>
  </si>
  <si>
    <t>2023</t>
  </si>
  <si>
    <t>Период формы/дата предоставления</t>
  </si>
  <si>
    <t>Год, 31 июля</t>
  </si>
  <si>
    <t>Отчетная дата (последнее число отчетного периода)</t>
  </si>
  <si>
    <t>1.  Охрана атмосферного воздуха</t>
  </si>
  <si>
    <t>Наименование показателя</t>
  </si>
  <si>
    <t>Код стр.</t>
  </si>
  <si>
    <t>Показатели</t>
  </si>
  <si>
    <t>1.1. Выбросы загрязняющих веществ в атмосферный воздух от стационарных источников (тыс.тонн)</t>
  </si>
  <si>
    <t>Количество загрязняющих веществ, отходящих от стационарных источников</t>
  </si>
  <si>
    <t>01</t>
  </si>
  <si>
    <t>Уловлено  и  обезврежено загрязняющих  веществ, отходящих от стационарных источников, всего</t>
  </si>
  <si>
    <t>02</t>
  </si>
  <si>
    <t>      в процентах  от общего объема загрязняющих  веществ,отходящих от стационарных источников</t>
  </si>
  <si>
    <t>03</t>
  </si>
  <si>
    <t>Использовано и утилизировано загрязняющих веществ, всего</t>
  </si>
  <si>
    <t>04</t>
  </si>
  <si>
    <t>      в процентах от общего объема уловленных (обезвреженных) загрязняющих веществ</t>
  </si>
  <si>
    <t>05</t>
  </si>
  <si>
    <t>Количество  загрязняющих веществ, выброшенных в атмосферу от стационарных источников - всего</t>
  </si>
  <si>
    <t>06</t>
  </si>
  <si>
    <t>      из них :</t>
  </si>
  <si>
    <t>      твердые вещества</t>
  </si>
  <si>
    <t>07</t>
  </si>
  <si>
    <t>      диоксид серы  (SO2)</t>
  </si>
  <si>
    <t>08</t>
  </si>
  <si>
    <t>      оксид углерода (CO)</t>
  </si>
  <si>
    <t>09</t>
  </si>
  <si>
    <t>      оксиды азота (в пересчете на NO2)</t>
  </si>
  <si>
    <t>10</t>
  </si>
  <si>
    <t>            из них закись азота (N2O)</t>
  </si>
  <si>
    <t>11</t>
  </si>
  <si>
    <t>      неметановые летучие органические соединения (ЛОС)</t>
  </si>
  <si>
    <t>12</t>
  </si>
  <si>
    <t>      метан (CH4)</t>
  </si>
  <si>
    <t>13</t>
  </si>
  <si>
    <t>Выбросы загрязняющих веществ  в атмосферный воздух от стационарных источников  (из строки  06) в расчете на одного человека 1, кг</t>
  </si>
  <si>
    <t>14</t>
  </si>
  <si>
    <t>Количество загрязняющих веществ, выброшенных в атмосферный воздух без очистки</t>
  </si>
  <si>
    <t>15</t>
  </si>
  <si>
    <t>1.2. Выбросы загрязняющих веществ  в атмосферный воздух от стационарных источников по видам экономической деятельности (тыс.тонн)</t>
  </si>
  <si>
    <t>Количество загрязняющих веществ, выброшенных  в атмосферный воздух от стационарных источников   (строка 06)</t>
  </si>
  <si>
    <t>в том числе</t>
  </si>
  <si>
    <t>      сельское хозяйство, лесное  и рыбное хозяйство</t>
  </si>
  <si>
    <t>16</t>
  </si>
  <si>
    <t>      горнодобывающая промышленность и разработка карьеров</t>
  </si>
  <si>
    <t>17</t>
  </si>
  <si>
    <t>      обрабатывающая промышленность</t>
  </si>
  <si>
    <t>18</t>
  </si>
  <si>
    <t>      электроснабжение, подача газа, пара и воздушное кондиционирование</t>
  </si>
  <si>
    <t>19</t>
  </si>
  <si>
    <t>      водоснабжение; канализационная система, контроль над сбором и распределением отходов</t>
  </si>
  <si>
    <t>20</t>
  </si>
  <si>
    <t>      строительство</t>
  </si>
  <si>
    <t>21</t>
  </si>
  <si>
    <t>      транспорт и складирование</t>
  </si>
  <si>
    <t>22</t>
  </si>
  <si>
    <t>      прочие виды экономической деятельности</t>
  </si>
  <si>
    <t>23</t>
  </si>
  <si>
    <t>1.3. Выбросы загрязняющих веществ в атмосферный воздух от мобильных источников (тыс. тонн)</t>
  </si>
  <si>
    <t>Количество загрязняющих  веществ, выброшенных в атмосферу  мобильными источниками - всего</t>
  </si>
  <si>
    <t>24</t>
  </si>
  <si>
    <t>из них   автотранспортом, всего</t>
  </si>
  <si>
    <t>25</t>
  </si>
  <si>
    <t>      в том числе</t>
  </si>
  <si>
    <t>      диоксид серы  (сернистый ангидрид (SO2)</t>
  </si>
  <si>
    <t>26</t>
  </si>
  <si>
    <t>      оксид углерода (СО)</t>
  </si>
  <si>
    <t>27</t>
  </si>
  <si>
    <t>28</t>
  </si>
  <si>
    <t>      углеводороды (СН)</t>
  </si>
  <si>
    <t>29</t>
  </si>
  <si>
    <t>      свинец</t>
  </si>
  <si>
    <t>30</t>
  </si>
  <si>
    <t>Примечание</t>
  </si>
  <si>
    <t>1.При заполнении строк 14 и  37  укажите численность  населения , которая была использована при расчетах.
2) единица измерения - тыс. тонн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</si>
  <si>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</si>
  <si>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</si>
  <si>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</si>
  <si>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</si>
  <si>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</si>
  <si>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</si>
  <si>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</si>
  <si>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2. Использование и охрана водных ресурсов</t>
  </si>
  <si>
    <t>Показатель</t>
  </si>
  <si>
    <t>2.1. Забор и использование воды (млн.куб.метров)</t>
  </si>
  <si>
    <t>Забор свежей воды из природных водных источников для использования (т.е. без транзитной воды) - всего</t>
  </si>
  <si>
    <t>31</t>
  </si>
  <si>
    <t>      в том числе забор воды из подземных источников для использования</t>
  </si>
  <si>
    <t>32</t>
  </si>
  <si>
    <t>Использование воды -всего</t>
  </si>
  <si>
    <t>33</t>
  </si>
  <si>
    <t>      в том числе на</t>
  </si>
  <si>
    <t>      производственные нужды</t>
  </si>
  <si>
    <t>34</t>
  </si>
  <si>
    <t>      хозяйственно-питьевые нужды</t>
  </si>
  <si>
    <t>35</t>
  </si>
  <si>
    <t>      орошение и сельскохозяйственное водоснабжение</t>
  </si>
  <si>
    <t>36</t>
  </si>
  <si>
    <t>Использование воды на хозяйственно-питьевые нужды  (из строки 35) в расчете на одного человека1, куб.метров</t>
  </si>
  <si>
    <t>37</t>
  </si>
  <si>
    <t>Объем оборотного и последовательного использования воды, всего</t>
  </si>
  <si>
    <t>38</t>
  </si>
  <si>
    <t>      в процентах к валовому  использованию на   производственные нужды</t>
  </si>
  <si>
    <t>39</t>
  </si>
  <si>
    <t>Потери воды при транспортировке</t>
  </si>
  <si>
    <t>40</t>
  </si>
  <si>
    <t>Сброс сточных вод в поверхностные водоемы - всего</t>
  </si>
  <si>
    <t>41</t>
  </si>
  <si>
    <t>      в том числе загрязненных</t>
  </si>
  <si>
    <t>42</t>
  </si>
  <si>
    <t>         из них без очистки</t>
  </si>
  <si>
    <t>43</t>
  </si>
  <si>
    <t>2.2. Использование воды и сброс сточных вод по видам экономической деятельности (млн.куб.метров)</t>
  </si>
  <si>
    <t>Использование воды  (строка 33)</t>
  </si>
  <si>
    <t>44</t>
  </si>
  <si>
    <t>45</t>
  </si>
  <si>
    <t>46</t>
  </si>
  <si>
    <t>47</t>
  </si>
  <si>
    <t>48</t>
  </si>
  <si>
    <t>49</t>
  </si>
  <si>
    <t>50</t>
  </si>
  <si>
    <t>51</t>
  </si>
  <si>
    <t>Сброс  сточных вод в поверхностные водоемы (строка 41)</t>
  </si>
  <si>
    <t>52</t>
  </si>
  <si>
    <t>53</t>
  </si>
  <si>
    <t>54</t>
  </si>
  <si>
    <t>55</t>
  </si>
  <si>
    <t>56</t>
  </si>
  <si>
    <t>57</t>
  </si>
  <si>
    <t>58</t>
  </si>
  <si>
    <t>59</t>
  </si>
  <si>
    <t>1.При заполнении строк 14 и  37  укажите численность  населения , которая была использована при расчетах.
единица измерения - млн.куб.метров</t>
  </si>
  <si>
    <t>3. Образование и удаление опасных  отходов (тыс.тонн)</t>
  </si>
  <si>
    <t>Наличие отходов на предприятиях на начало года - всего</t>
  </si>
  <si>
    <t>60</t>
  </si>
  <si>
    <t>Образовалось отходов в отчетном году -  всего</t>
  </si>
  <si>
    <t>61</t>
  </si>
  <si>
    <t>Поступило отходов из-за рубежа - всего</t>
  </si>
  <si>
    <t>62</t>
  </si>
  <si>
    <t>Полностью обезврежено, переработано и/или утилизировано отходов - всего</t>
  </si>
  <si>
    <t>63</t>
  </si>
  <si>
    <t>Направлено отходов в места складирования и захоронения - всего</t>
  </si>
  <si>
    <t>64</t>
  </si>
  <si>
    <t>При заполнении  раздела 3 укажите   класс опасности  отходов.
2) единица измерения - тыс. тонн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</si>
</sst>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2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0" fontId="0" fillId="0" borderId="3" xfId="0" applyBorder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9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9" sqref="B9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45657.717013888891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showGridLines="0" workbookViewId="0"/>
  </sheetViews>
  <sheetFormatPr defaultRowHeight="15" x14ac:dyDescent="0.25"/>
  <cols>
    <col min="1" max="1" width="141.42578125" customWidth="1"/>
    <col min="2" max="2" width="10" customWidth="1"/>
    <col min="4" max="4" width="250" customWidth="1"/>
  </cols>
  <sheetData>
    <row r="1" spans="1:4" ht="50.1" customHeight="1" x14ac:dyDescent="0.25">
      <c r="A1" s="24" t="s">
        <v>14</v>
      </c>
      <c r="B1" s="25"/>
      <c r="C1" s="25"/>
    </row>
    <row r="2" spans="1:4" ht="30" x14ac:dyDescent="0.25">
      <c r="A2" s="1" t="s">
        <v>15</v>
      </c>
      <c r="B2" s="1" t="s">
        <v>16</v>
      </c>
      <c r="C2" s="1" t="s">
        <v>17</v>
      </c>
    </row>
    <row r="3" spans="1:4" ht="60" customHeight="1" x14ac:dyDescent="0.25">
      <c r="A3" s="4" t="s">
        <v>18</v>
      </c>
      <c r="B3" s="2"/>
      <c r="C3" s="9"/>
    </row>
    <row r="4" spans="1:4" ht="60" customHeight="1" x14ac:dyDescent="0.25">
      <c r="A4" s="3" t="s">
        <v>19</v>
      </c>
      <c r="B4" s="1" t="s">
        <v>20</v>
      </c>
      <c r="C4" s="10"/>
    </row>
    <row r="5" spans="1:4" ht="60" customHeight="1" x14ac:dyDescent="0.25">
      <c r="A5" s="3" t="s">
        <v>21</v>
      </c>
      <c r="B5" s="1" t="s">
        <v>22</v>
      </c>
      <c r="C5" s="10"/>
    </row>
    <row r="6" spans="1:4" ht="60" customHeight="1" x14ac:dyDescent="0.25">
      <c r="A6" s="3" t="s">
        <v>23</v>
      </c>
      <c r="B6" s="1" t="s">
        <v>24</v>
      </c>
      <c r="C6" s="10"/>
      <c r="D6" s="5" t="str">
        <f>IFERROR(IF(C6=ROUND(C5/C4*100,0)," "," Стр. 03, Гр. 1 [C6]  д.б. = [Окр(C5/C4*100,0)] {" &amp; ROUND(C5/C4*100,0) &amp; "}.")," ")</f>
        <v xml:space="preserve"> </v>
      </c>
    </row>
    <row r="7" spans="1:4" ht="60" customHeight="1" x14ac:dyDescent="0.25">
      <c r="A7" s="3" t="s">
        <v>25</v>
      </c>
      <c r="B7" s="1" t="s">
        <v>26</v>
      </c>
      <c r="C7" s="10"/>
    </row>
    <row r="8" spans="1:4" ht="60" customHeight="1" x14ac:dyDescent="0.25">
      <c r="A8" s="3" t="s">
        <v>27</v>
      </c>
      <c r="B8" s="1" t="s">
        <v>28</v>
      </c>
      <c r="C8" s="10"/>
      <c r="D8" s="5" t="str">
        <f>IFERROR(IF(C8=ROUND(C7/C5*100,0)," "," Стр. 05, Гр. 1 [C8]  д.б. = [Окр(C7/C5*100,0)] {" &amp; ROUND(C7/C5*100,0) &amp; "}.")," ")</f>
        <v xml:space="preserve"> </v>
      </c>
    </row>
    <row r="9" spans="1:4" ht="60" customHeight="1" x14ac:dyDescent="0.25">
      <c r="A9" s="3" t="s">
        <v>29</v>
      </c>
      <c r="B9" s="1" t="s">
        <v>30</v>
      </c>
      <c r="C9" s="10"/>
      <c r="D9" s="5" t="str">
        <f>IFERROR(IF(C9=ROUND(C24+SUM(C26:C27)+C29+SUM(C31:C32)+SUM(C35:C36),0)," "," Стр. 06, Гр. 1 [C9]  д.б. = [Окр(C24+Сум(C26:C27)+C29+Сум(C31:C32)+Сум(C35:C36),0)] {" &amp; ROUND(C24+SUM(C26:C27)+C29+SUM(C31:C32)+SUM(C35:C36),0) &amp; "}.")," ")</f>
        <v xml:space="preserve"> </v>
      </c>
    </row>
    <row r="10" spans="1:4" ht="60" customHeight="1" x14ac:dyDescent="0.25">
      <c r="A10" s="3" t="s">
        <v>31</v>
      </c>
      <c r="B10" s="1"/>
      <c r="C10" s="11"/>
    </row>
    <row r="11" spans="1:4" ht="60" customHeight="1" x14ac:dyDescent="0.25">
      <c r="A11" s="3" t="s">
        <v>32</v>
      </c>
      <c r="B11" s="1" t="s">
        <v>33</v>
      </c>
      <c r="C11" s="10"/>
      <c r="D11" s="5" t="str">
        <f>IFERROR(IF(C11&lt;C9," "," Стр. 07, Гр. 1 [C11]  д.б. &lt; [C9] {" &amp; C9 &amp; "}.")," ")</f>
        <v xml:space="preserve"> Стр. 07, Гр. 1 [C11]  д.б. &lt; [C9] {}.</v>
      </c>
    </row>
    <row r="12" spans="1:4" ht="60" customHeight="1" x14ac:dyDescent="0.25">
      <c r="A12" s="3" t="s">
        <v>34</v>
      </c>
      <c r="B12" s="1" t="s">
        <v>35</v>
      </c>
      <c r="C12" s="10"/>
      <c r="D12" s="5" t="str">
        <f>IFERROR(IF(C12&lt;C9," "," Стр. 08, Гр. 1 [C12]  д.б. &lt; [C9] {" &amp; C9 &amp; "}.")," ")</f>
        <v xml:space="preserve"> Стр. 08, Гр. 1 [C12]  д.б. &lt; [C9] {}.</v>
      </c>
    </row>
    <row r="13" spans="1:4" ht="60" customHeight="1" x14ac:dyDescent="0.25">
      <c r="A13" s="3" t="s">
        <v>36</v>
      </c>
      <c r="B13" s="1" t="s">
        <v>37</v>
      </c>
      <c r="C13" s="10"/>
      <c r="D13" s="5" t="str">
        <f>IFERROR(IF(C13&lt;C9," "," Стр. 09, Гр. 1 [C13]  д.б. &lt; [C9] {" &amp; C9 &amp; "}.")," ")</f>
        <v xml:space="preserve"> Стр. 09, Гр. 1 [C13]  д.б. &lt; [C9] {}.</v>
      </c>
    </row>
    <row r="14" spans="1:4" ht="60" customHeight="1" x14ac:dyDescent="0.25">
      <c r="A14" s="3" t="s">
        <v>38</v>
      </c>
      <c r="B14" s="1" t="s">
        <v>39</v>
      </c>
      <c r="C14" s="10"/>
      <c r="D14" s="5" t="str">
        <f>IFERROR(IF(C14&lt;C9," "," Стр. 10, Гр. 1 [C14]  д.б. &lt; [C9] {" &amp; C9 &amp; "}.")," ")</f>
        <v xml:space="preserve"> Стр. 10, Гр. 1 [C14]  д.б. &lt; [C9] {}.</v>
      </c>
    </row>
    <row r="15" spans="1:4" ht="60" customHeight="1" x14ac:dyDescent="0.25">
      <c r="A15" s="3" t="s">
        <v>40</v>
      </c>
      <c r="B15" s="1" t="s">
        <v>41</v>
      </c>
      <c r="C15" s="10"/>
      <c r="D15" s="5" t="str">
        <f>IFERROR(IF(C15&lt;C9," "," Стр. 11, Гр. 1 [C15]  д.б. &lt; [C9] {" &amp; C9 &amp; "}.")," ")</f>
        <v xml:space="preserve"> Стр. 11, Гр. 1 [C15]  д.б. &lt; [C9] {}.</v>
      </c>
    </row>
    <row r="16" spans="1:4" ht="60" customHeight="1" x14ac:dyDescent="0.25">
      <c r="A16" s="3" t="s">
        <v>42</v>
      </c>
      <c r="B16" s="1" t="s">
        <v>43</v>
      </c>
      <c r="C16" s="10"/>
      <c r="D16" s="5" t="str">
        <f>IFERROR(IF(C16&lt;C9," "," Стр. 12, Гр. 1 [C16]  д.б. &lt; [C9] {" &amp; C9 &amp; "}.")," ")</f>
        <v xml:space="preserve"> Стр. 12, Гр. 1 [C16]  д.б. &lt; [C9] {}.</v>
      </c>
    </row>
    <row r="17" spans="1:4" ht="60" customHeight="1" x14ac:dyDescent="0.25">
      <c r="A17" s="3" t="s">
        <v>44</v>
      </c>
      <c r="B17" s="1" t="s">
        <v>45</v>
      </c>
      <c r="C17" s="10"/>
      <c r="D17" s="5" t="str">
        <f>IFERROR(IF(C17&lt;C9," "," Стр. 13, Гр. 1 [C17]  д.б. &lt; [C9] {" &amp; C9 &amp; "}.")," ")</f>
        <v xml:space="preserve"> Стр. 13, Гр. 1 [C17]  д.б. &lt; [C9] {}.</v>
      </c>
    </row>
    <row r="18" spans="1:4" ht="60" customHeight="1" x14ac:dyDescent="0.25">
      <c r="A18" s="3" t="s">
        <v>46</v>
      </c>
      <c r="B18" s="1" t="s">
        <v>47</v>
      </c>
      <c r="C18" s="10"/>
    </row>
    <row r="19" spans="1:4" ht="60" customHeight="1" x14ac:dyDescent="0.25">
      <c r="A19" s="3" t="s">
        <v>48</v>
      </c>
      <c r="B19" s="1" t="s">
        <v>49</v>
      </c>
      <c r="C19" s="10"/>
    </row>
    <row r="20" spans="1:4" ht="60" customHeight="1" x14ac:dyDescent="0.25">
      <c r="A20" s="4" t="s">
        <v>50</v>
      </c>
      <c r="B20" s="2"/>
      <c r="C20" s="12"/>
    </row>
    <row r="21" spans="1:4" ht="60" customHeight="1" x14ac:dyDescent="0.25">
      <c r="A21" s="3" t="s">
        <v>51</v>
      </c>
      <c r="B21" s="1"/>
      <c r="C21" s="13"/>
    </row>
    <row r="22" spans="1:4" ht="60" customHeight="1" x14ac:dyDescent="0.25">
      <c r="A22" s="3" t="s">
        <v>52</v>
      </c>
      <c r="B22" s="1"/>
      <c r="C22" s="14"/>
    </row>
    <row r="23" spans="1:4" ht="60" customHeight="1" x14ac:dyDescent="0.25">
      <c r="A23" s="3" t="s">
        <v>53</v>
      </c>
      <c r="B23" s="1" t="s">
        <v>54</v>
      </c>
      <c r="C23" s="10"/>
      <c r="D23" s="5" t="str">
        <f>IFERROR(IF(C23&lt;C9," "," Стр. 16, Гр. 1 [C23]  д.б. &lt; [C9] {" &amp; C9 &amp; "}.")," ")</f>
        <v xml:space="preserve"> Стр. 16, Гр. 1 [C23]  д.б. &lt; [C9] {}.</v>
      </c>
    </row>
    <row r="24" spans="1:4" ht="60" customHeight="1" x14ac:dyDescent="0.25">
      <c r="A24" s="3" t="s">
        <v>55</v>
      </c>
      <c r="B24" s="1" t="s">
        <v>56</v>
      </c>
      <c r="C24" s="10"/>
      <c r="D24" s="5" t="str">
        <f>IFERROR(IF(C24&lt;C9," "," Стр. 17, Гр. 1 [C24]  д.б. &lt; [C9] {" &amp; C9 &amp; "}.")," ")</f>
        <v xml:space="preserve"> Стр. 17, Гр. 1 [C24]  д.б. &lt; [C9] {}.</v>
      </c>
    </row>
    <row r="25" spans="1:4" ht="60" customHeight="1" x14ac:dyDescent="0.25">
      <c r="A25" s="3" t="s">
        <v>57</v>
      </c>
      <c r="B25" s="1" t="s">
        <v>58</v>
      </c>
      <c r="C25" s="10"/>
      <c r="D25" s="5" t="str">
        <f>IFERROR(IF(C25&lt;C9," "," Стр. 18, Гр. 1 [C25]  д.б. &lt; [C9] {" &amp; C9 &amp; "}.")," ")</f>
        <v xml:space="preserve"> Стр. 18, Гр. 1 [C25]  д.б. &lt; [C9] {}.</v>
      </c>
    </row>
    <row r="26" spans="1:4" ht="60" customHeight="1" x14ac:dyDescent="0.25">
      <c r="A26" s="3" t="s">
        <v>59</v>
      </c>
      <c r="B26" s="1" t="s">
        <v>60</v>
      </c>
      <c r="C26" s="10"/>
      <c r="D26" s="5" t="str">
        <f>IFERROR(IF(C26&lt;C9," "," Стр. 19, Гр. 1 [C26]  д.б. &lt; [C9] {" &amp; C9 &amp; "}.")," ")</f>
        <v xml:space="preserve"> Стр. 19, Гр. 1 [C26]  д.б. &lt; [C9] {}.</v>
      </c>
    </row>
    <row r="27" spans="1:4" ht="60" customHeight="1" x14ac:dyDescent="0.25">
      <c r="A27" s="3" t="s">
        <v>61</v>
      </c>
      <c r="B27" s="1" t="s">
        <v>62</v>
      </c>
      <c r="C27" s="10"/>
      <c r="D27" s="5" t="str">
        <f>IFERROR(IF(C27&lt;C9," "," Стр. 20, Гр. 1 [C27]  д.б. &lt; [C9] {" &amp; C9 &amp; "}.")," ")</f>
        <v xml:space="preserve"> Стр. 20, Гр. 1 [C27]  д.б. &lt; [C9] {}.</v>
      </c>
    </row>
    <row r="28" spans="1:4" ht="60" customHeight="1" x14ac:dyDescent="0.25">
      <c r="A28" s="3" t="s">
        <v>63</v>
      </c>
      <c r="B28" s="1" t="s">
        <v>64</v>
      </c>
      <c r="C28" s="10"/>
      <c r="D28" s="5" t="str">
        <f>IFERROR(IF(C28&lt;C9," "," Стр. 21, Гр. 1 [C28]  д.б. &lt; [C9] {" &amp; C9 &amp; "}.")," ")</f>
        <v xml:space="preserve"> Стр. 21, Гр. 1 [C28]  д.б. &lt; [C9] {}.</v>
      </c>
    </row>
    <row r="29" spans="1:4" ht="60" customHeight="1" x14ac:dyDescent="0.25">
      <c r="A29" s="3" t="s">
        <v>65</v>
      </c>
      <c r="B29" s="1" t="s">
        <v>66</v>
      </c>
      <c r="C29" s="10"/>
      <c r="D29" s="5" t="str">
        <f>IFERROR(IF(C29&lt;C9," "," Стр. 22, Гр. 1 [C29]  д.б. &lt; [C9] {" &amp; C9 &amp; "}.")," ")</f>
        <v xml:space="preserve"> Стр. 22, Гр. 1 [C29]  д.б. &lt; [C9] {}.</v>
      </c>
    </row>
    <row r="30" spans="1:4" ht="60" customHeight="1" x14ac:dyDescent="0.25">
      <c r="A30" s="3" t="s">
        <v>67</v>
      </c>
      <c r="B30" s="1" t="s">
        <v>68</v>
      </c>
      <c r="C30" s="10"/>
      <c r="D30" s="5" t="str">
        <f>IFERROR(IF(C30&lt;C9," "," Стр. 23, Гр. 1 [C30]  д.б. &lt; [C9] {" &amp; C9 &amp; "}.")," ")</f>
        <v xml:space="preserve"> Стр. 23, Гр. 1 [C30]  д.б. &lt; [C9] {}.</v>
      </c>
    </row>
    <row r="31" spans="1:4" ht="60" customHeight="1" x14ac:dyDescent="0.25">
      <c r="A31" s="4" t="s">
        <v>69</v>
      </c>
      <c r="B31" s="2"/>
      <c r="C31" s="15"/>
    </row>
    <row r="32" spans="1:4" ht="60" customHeight="1" x14ac:dyDescent="0.25">
      <c r="A32" s="3" t="s">
        <v>70</v>
      </c>
      <c r="B32" s="1" t="s">
        <v>71</v>
      </c>
      <c r="C32" s="10"/>
    </row>
    <row r="33" spans="1:5" ht="60" customHeight="1" x14ac:dyDescent="0.25">
      <c r="A33" s="3" t="s">
        <v>72</v>
      </c>
      <c r="B33" s="1" t="s">
        <v>73</v>
      </c>
      <c r="C33" s="10"/>
      <c r="D33" s="5" t="str">
        <f>IFERROR(IF(C33&lt;C38," "," Стр. 25, Гр. 1 [C33]  д.б. &lt; [C38] {" &amp; C38 &amp; "}.")," ")</f>
        <v xml:space="preserve"> Стр. 25, Гр. 1 [C33]  д.б. &lt; [C38] {}.</v>
      </c>
    </row>
    <row r="34" spans="1:5" ht="60" customHeight="1" x14ac:dyDescent="0.25">
      <c r="A34" s="3" t="s">
        <v>74</v>
      </c>
      <c r="B34" s="1"/>
      <c r="C34" s="16"/>
    </row>
    <row r="35" spans="1:5" ht="60" customHeight="1" x14ac:dyDescent="0.25">
      <c r="A35" s="3" t="s">
        <v>75</v>
      </c>
      <c r="B35" s="1" t="s">
        <v>76</v>
      </c>
      <c r="C35" s="10"/>
      <c r="D35" s="5" t="str">
        <f>IFERROR(IF(C35&lt;C39," "," Стр. 26, Гр. 1 [C35]  д.б. &lt; [C39] {" &amp; C39 &amp; "}.")," ")</f>
        <v xml:space="preserve"> Стр. 26, Гр. 1 [C35]  д.б. &lt; [C39] {}.</v>
      </c>
    </row>
    <row r="36" spans="1:5" ht="60" customHeight="1" x14ac:dyDescent="0.25">
      <c r="A36" s="3" t="s">
        <v>77</v>
      </c>
      <c r="B36" s="1" t="s">
        <v>78</v>
      </c>
      <c r="C36" s="10"/>
      <c r="D36" s="5" t="str">
        <f>IFERROR(IF(C36&lt;C39," "," Стр. 27, Гр. 1 [C36]  д.б. &lt; [C39] {" &amp; C39 &amp; "}.")," ")</f>
        <v xml:space="preserve"> Стр. 27, Гр. 1 [C36]  д.б. &lt; [C39] {}.</v>
      </c>
    </row>
    <row r="37" spans="1:5" ht="60" customHeight="1" x14ac:dyDescent="0.25">
      <c r="A37" s="3" t="s">
        <v>38</v>
      </c>
      <c r="B37" s="1" t="s">
        <v>79</v>
      </c>
      <c r="C37" s="10"/>
      <c r="D37" s="5" t="str">
        <f>IFERROR(IF(C37&lt;C39," "," Стр. 28, Гр. 1 [C37]  д.б. &lt; [C39] {" &amp; C39 &amp; "}.")," ")</f>
        <v xml:space="preserve"> Стр. 28, Гр. 1 [C37]  д.б. &lt; [C39] {}.</v>
      </c>
    </row>
    <row r="38" spans="1:5" ht="60" customHeight="1" x14ac:dyDescent="0.25">
      <c r="A38" s="3" t="s">
        <v>80</v>
      </c>
      <c r="B38" s="1" t="s">
        <v>81</v>
      </c>
      <c r="C38" s="10"/>
      <c r="D38" s="5" t="str">
        <f>IFERROR(IF(C38&lt;C39," "," Стр. 29, Гр. 1 [C38]  д.б. &lt; [C39] {" &amp; C39 &amp; "}.")," ")</f>
        <v xml:space="preserve"> Стр. 29, Гр. 1 [C38]  д.б. &lt; [C39] {}.</v>
      </c>
    </row>
    <row r="39" spans="1:5" ht="60" customHeight="1" x14ac:dyDescent="0.25">
      <c r="A39" s="3" t="s">
        <v>82</v>
      </c>
      <c r="B39" s="1" t="s">
        <v>83</v>
      </c>
      <c r="C39" s="10"/>
      <c r="D39" s="5" t="str">
        <f>IFERROR(IF(C39&lt;C39," "," Стр. 30, Гр. 1 [C39]  д.б. &lt; [C39] {" &amp; C39 &amp; "}.")," ")</f>
        <v xml:space="preserve"> Стр. 30, Гр. 1 [C39]  д.б. &lt; [C39] {}.</v>
      </c>
    </row>
    <row r="41" spans="1:5" x14ac:dyDescent="0.25">
      <c r="A41" s="8" t="s">
        <v>84</v>
      </c>
    </row>
    <row r="42" spans="1:5" ht="75" customHeight="1" x14ac:dyDescent="0.25">
      <c r="A42" s="26" t="s">
        <v>85</v>
      </c>
      <c r="B42" s="26"/>
      <c r="C42" s="26"/>
    </row>
    <row r="43" spans="1:5" x14ac:dyDescent="0.25">
      <c r="A43" s="8" t="s">
        <v>86</v>
      </c>
    </row>
    <row r="44" spans="1:5" ht="75" customHeight="1" x14ac:dyDescent="0.25">
      <c r="A44" s="27" t="s">
        <v>1</v>
      </c>
      <c r="B44" s="27"/>
      <c r="C44" s="27"/>
    </row>
    <row r="45" spans="1:5" x14ac:dyDescent="0.25">
      <c r="A45" s="8" t="s">
        <v>87</v>
      </c>
    </row>
    <row r="46" spans="1:5" x14ac:dyDescent="0.25">
      <c r="A46" t="s">
        <v>88</v>
      </c>
      <c r="B46" s="27" t="s">
        <v>1</v>
      </c>
      <c r="C46" s="27"/>
      <c r="D46" s="27"/>
      <c r="E46" s="27"/>
    </row>
    <row r="47" spans="1:5" x14ac:dyDescent="0.25">
      <c r="A47" t="s">
        <v>89</v>
      </c>
      <c r="B47" s="27" t="s">
        <v>1</v>
      </c>
      <c r="C47" s="27"/>
      <c r="D47" s="27"/>
      <c r="E47" s="27"/>
    </row>
    <row r="48" spans="1:5" x14ac:dyDescent="0.25">
      <c r="A48" t="s">
        <v>90</v>
      </c>
      <c r="B48" s="27" t="s">
        <v>1</v>
      </c>
      <c r="C48" s="27"/>
      <c r="D48" s="27"/>
      <c r="E48" s="27"/>
    </row>
    <row r="49" spans="1:5" x14ac:dyDescent="0.25">
      <c r="A49" t="s">
        <v>91</v>
      </c>
      <c r="B49" s="27" t="s">
        <v>1</v>
      </c>
      <c r="C49" s="27"/>
      <c r="D49" s="27"/>
      <c r="E49" s="27"/>
    </row>
    <row r="50" spans="1:5" x14ac:dyDescent="0.25">
      <c r="A50" t="s">
        <v>92</v>
      </c>
      <c r="B50" s="27" t="s">
        <v>1</v>
      </c>
      <c r="C50" s="27"/>
      <c r="D50" s="27"/>
      <c r="E50" s="27"/>
    </row>
  </sheetData>
  <sheetProtection password="CF66" sheet="1" objects="1" scenarios="1" formatColumns="0" formatRows="0"/>
  <mergeCells count="8">
    <mergeCell ref="B48:E48"/>
    <mergeCell ref="B49:E49"/>
    <mergeCell ref="B50:E50"/>
    <mergeCell ref="A1:C1"/>
    <mergeCell ref="A42:C42"/>
    <mergeCell ref="A44:C44"/>
    <mergeCell ref="B46:E46"/>
    <mergeCell ref="B47:E47"/>
  </mergeCells>
  <conditionalFormatting sqref="C6">
    <cfRule type="cellIs" dxfId="48" priority="1" operator="notEqual">
      <formula>ROUND(C5/C4*100,0)</formula>
    </cfRule>
  </conditionalFormatting>
  <conditionalFormatting sqref="C8">
    <cfRule type="cellIs" dxfId="47" priority="2" operator="notEqual">
      <formula>ROUND(C7/C5*100,0)</formula>
    </cfRule>
  </conditionalFormatting>
  <conditionalFormatting sqref="C9">
    <cfRule type="cellIs" dxfId="46" priority="3" operator="notEqual">
      <formula>ROUND(C24+SUM(C26:C27)+C29+SUM(C31:C32)+SUM(C35:C36),0)</formula>
    </cfRule>
  </conditionalFormatting>
  <conditionalFormatting sqref="C11">
    <cfRule type="cellIs" dxfId="45" priority="4" operator="greaterThanOrEqual">
      <formula>C9</formula>
    </cfRule>
  </conditionalFormatting>
  <conditionalFormatting sqref="C12">
    <cfRule type="cellIs" dxfId="44" priority="5" operator="greaterThanOrEqual">
      <formula>C9</formula>
    </cfRule>
  </conditionalFormatting>
  <conditionalFormatting sqref="C13">
    <cfRule type="cellIs" dxfId="43" priority="6" operator="greaterThanOrEqual">
      <formula>C9</formula>
    </cfRule>
  </conditionalFormatting>
  <conditionalFormatting sqref="C14">
    <cfRule type="cellIs" dxfId="42" priority="7" operator="greaterThanOrEqual">
      <formula>C9</formula>
    </cfRule>
  </conditionalFormatting>
  <conditionalFormatting sqref="C15">
    <cfRule type="cellIs" dxfId="41" priority="8" operator="greaterThanOrEqual">
      <formula>C9</formula>
    </cfRule>
  </conditionalFormatting>
  <conditionalFormatting sqref="C16">
    <cfRule type="cellIs" dxfId="40" priority="9" operator="greaterThanOrEqual">
      <formula>C9</formula>
    </cfRule>
  </conditionalFormatting>
  <conditionalFormatting sqref="C17">
    <cfRule type="cellIs" dxfId="39" priority="10" operator="greaterThanOrEqual">
      <formula>C9</formula>
    </cfRule>
  </conditionalFormatting>
  <conditionalFormatting sqref="C23">
    <cfRule type="cellIs" dxfId="38" priority="11" operator="greaterThanOrEqual">
      <formula>C9</formula>
    </cfRule>
  </conditionalFormatting>
  <conditionalFormatting sqref="C24">
    <cfRule type="cellIs" dxfId="37" priority="12" operator="greaterThanOrEqual">
      <formula>C9</formula>
    </cfRule>
  </conditionalFormatting>
  <conditionalFormatting sqref="C25">
    <cfRule type="cellIs" dxfId="36" priority="13" operator="greaterThanOrEqual">
      <formula>C9</formula>
    </cfRule>
  </conditionalFormatting>
  <conditionalFormatting sqref="C26">
    <cfRule type="cellIs" dxfId="35" priority="14" operator="greaterThanOrEqual">
      <formula>C9</formula>
    </cfRule>
  </conditionalFormatting>
  <conditionalFormatting sqref="C27">
    <cfRule type="cellIs" dxfId="34" priority="15" operator="greaterThanOrEqual">
      <formula>C9</formula>
    </cfRule>
  </conditionalFormatting>
  <conditionalFormatting sqref="C28">
    <cfRule type="cellIs" dxfId="33" priority="16" operator="greaterThanOrEqual">
      <formula>C9</formula>
    </cfRule>
  </conditionalFormatting>
  <conditionalFormatting sqref="C29">
    <cfRule type="cellIs" dxfId="32" priority="17" operator="greaterThanOrEqual">
      <formula>C9</formula>
    </cfRule>
  </conditionalFormatting>
  <conditionalFormatting sqref="C30">
    <cfRule type="cellIs" dxfId="31" priority="18" operator="greaterThanOrEqual">
      <formula>C9</formula>
    </cfRule>
  </conditionalFormatting>
  <conditionalFormatting sqref="C33">
    <cfRule type="cellIs" dxfId="30" priority="19" operator="greaterThanOrEqual">
      <formula>C38</formula>
    </cfRule>
  </conditionalFormatting>
  <conditionalFormatting sqref="C35">
    <cfRule type="cellIs" dxfId="29" priority="20" operator="greaterThanOrEqual">
      <formula>C39</formula>
    </cfRule>
  </conditionalFormatting>
  <conditionalFormatting sqref="C36">
    <cfRule type="cellIs" dxfId="28" priority="21" operator="greaterThanOrEqual">
      <formula>C39</formula>
    </cfRule>
  </conditionalFormatting>
  <conditionalFormatting sqref="C37">
    <cfRule type="cellIs" dxfId="27" priority="22" operator="greaterThanOrEqual">
      <formula>C39</formula>
    </cfRule>
  </conditionalFormatting>
  <conditionalFormatting sqref="C38">
    <cfRule type="cellIs" dxfId="26" priority="23" operator="greaterThanOrEqual">
      <formula>C39</formula>
    </cfRule>
  </conditionalFormatting>
  <conditionalFormatting sqref="C39">
    <cfRule type="cellIs" dxfId="25" priority="24" operator="greaterThanOrEqual">
      <formula>C39</formula>
    </cfRule>
  </conditionalFormatting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showGridLines="0" workbookViewId="0"/>
  </sheetViews>
  <sheetFormatPr defaultRowHeight="15" x14ac:dyDescent="0.25"/>
  <cols>
    <col min="1" max="1" width="108" customWidth="1"/>
    <col min="2" max="2" width="10" customWidth="1"/>
    <col min="4" max="4" width="250" customWidth="1"/>
  </cols>
  <sheetData>
    <row r="1" spans="1:4" ht="50.1" customHeight="1" x14ac:dyDescent="0.25">
      <c r="A1" s="24" t="s">
        <v>93</v>
      </c>
      <c r="B1" s="25"/>
      <c r="C1" s="25"/>
    </row>
    <row r="2" spans="1:4" ht="30" x14ac:dyDescent="0.25">
      <c r="A2" s="1" t="s">
        <v>15</v>
      </c>
      <c r="B2" s="1" t="s">
        <v>16</v>
      </c>
      <c r="C2" s="1" t="s">
        <v>94</v>
      </c>
    </row>
    <row r="3" spans="1:4" ht="45" customHeight="1" x14ac:dyDescent="0.25">
      <c r="A3" s="4" t="s">
        <v>95</v>
      </c>
      <c r="B3" s="2"/>
      <c r="C3" s="17"/>
    </row>
    <row r="4" spans="1:4" ht="45" customHeight="1" x14ac:dyDescent="0.25">
      <c r="A4" s="3" t="s">
        <v>96</v>
      </c>
      <c r="B4" s="1" t="s">
        <v>97</v>
      </c>
      <c r="C4" s="10"/>
      <c r="D4" s="5" t="str">
        <f>IFERROR(IF(C4&gt;C5," "," Стр. 31, Гр. 1 [C4]  д.б. &gt; [C5] {" &amp; C5 &amp; "}.")," ")</f>
        <v xml:space="preserve"> Стр. 31, Гр. 1 [C4]  д.б. &gt; [C5] {}.</v>
      </c>
    </row>
    <row r="5" spans="1:4" ht="45" customHeight="1" x14ac:dyDescent="0.25">
      <c r="A5" s="3" t="s">
        <v>98</v>
      </c>
      <c r="B5" s="1" t="s">
        <v>99</v>
      </c>
      <c r="C5" s="10"/>
    </row>
    <row r="6" spans="1:4" ht="45" customHeight="1" x14ac:dyDescent="0.25">
      <c r="A6" s="3" t="s">
        <v>100</v>
      </c>
      <c r="B6" s="1" t="s">
        <v>101</v>
      </c>
      <c r="C6" s="10"/>
      <c r="D6" s="5" t="str">
        <f>IFERROR(IF(C6=ROUND(C22+SUM(C24:C25)+C27+C29+C31+SUM(C33:C34),0)," "," Стр. 33, Гр. 1 [C6]  д.б. = [Окр(C22+Сум(C24:C25)+C27+C29+C31+Сум(C33:C34),0)] {" &amp; ROUND(C22+SUM(C24:C25)+C27+C29+C31+SUM(C33:C34),0) &amp; "}.")," ")</f>
        <v xml:space="preserve"> </v>
      </c>
    </row>
    <row r="7" spans="1:4" ht="45" customHeight="1" x14ac:dyDescent="0.25">
      <c r="A7" s="3" t="s">
        <v>102</v>
      </c>
      <c r="B7" s="1"/>
      <c r="C7" s="18"/>
    </row>
    <row r="8" spans="1:4" ht="45" customHeight="1" x14ac:dyDescent="0.25">
      <c r="A8" s="3" t="s">
        <v>103</v>
      </c>
      <c r="B8" s="1" t="s">
        <v>104</v>
      </c>
      <c r="C8" s="10"/>
      <c r="D8" s="5" t="str">
        <f>IFERROR(IF(C8&lt;C6," "," Стр. 34, Гр. 1 [C8]  д.б. &lt; [C6] {" &amp; C6 &amp; "}.")," ")</f>
        <v xml:space="preserve"> Стр. 34, Гр. 1 [C8]  д.б. &lt; [C6] {}.</v>
      </c>
    </row>
    <row r="9" spans="1:4" ht="45" customHeight="1" x14ac:dyDescent="0.25">
      <c r="A9" s="3" t="s">
        <v>105</v>
      </c>
      <c r="B9" s="1" t="s">
        <v>106</v>
      </c>
      <c r="C9" s="10"/>
      <c r="D9" s="5" t="str">
        <f>IFERROR(IF(C9&lt;C6," "," Стр. 35, Гр. 1 [C9]  д.б. &lt; [C6] {" &amp; C6 &amp; "}.")," ")</f>
        <v xml:space="preserve"> Стр. 35, Гр. 1 [C9]  д.б. &lt; [C6] {}.</v>
      </c>
    </row>
    <row r="10" spans="1:4" ht="45" customHeight="1" x14ac:dyDescent="0.25">
      <c r="A10" s="3" t="s">
        <v>107</v>
      </c>
      <c r="B10" s="1" t="s">
        <v>108</v>
      </c>
      <c r="C10" s="10"/>
      <c r="D10" s="5" t="str">
        <f>IFERROR(IF(C10&lt;C6," "," Стр. 36, Гр. 1 [C10]  д.б. &lt; [C6] {" &amp; C6 &amp; "}.")," ")</f>
        <v xml:space="preserve"> Стр. 36, Гр. 1 [C10]  д.б. &lt; [C6] {}.</v>
      </c>
    </row>
    <row r="11" spans="1:4" ht="45" customHeight="1" x14ac:dyDescent="0.25">
      <c r="A11" s="3" t="s">
        <v>109</v>
      </c>
      <c r="B11" s="1" t="s">
        <v>110</v>
      </c>
      <c r="C11" s="10"/>
    </row>
    <row r="12" spans="1:4" ht="45" customHeight="1" x14ac:dyDescent="0.25">
      <c r="A12" s="3" t="s">
        <v>111</v>
      </c>
      <c r="B12" s="1" t="s">
        <v>112</v>
      </c>
      <c r="C12" s="10"/>
    </row>
    <row r="13" spans="1:4" ht="45" customHeight="1" x14ac:dyDescent="0.25">
      <c r="A13" s="3" t="s">
        <v>113</v>
      </c>
      <c r="B13" s="1" t="s">
        <v>114</v>
      </c>
      <c r="C13" s="10"/>
      <c r="D13" s="5" t="str">
        <f>IFERROR(IF(C13=ROUND(C12/(C12+C8)*100,0)," "," Стр. 39, Гр. 1 [C13]  д.б. = [Окр(C12/(C12+C8)*100,0)] {" &amp; ROUND(C12/(C12+C8)*100,0) &amp; "}.")," ")</f>
        <v xml:space="preserve"> </v>
      </c>
    </row>
    <row r="14" spans="1:4" ht="45" customHeight="1" x14ac:dyDescent="0.25">
      <c r="A14" s="3" t="s">
        <v>115</v>
      </c>
      <c r="B14" s="1" t="s">
        <v>116</v>
      </c>
      <c r="C14" s="10"/>
    </row>
    <row r="15" spans="1:4" ht="45" customHeight="1" x14ac:dyDescent="0.25">
      <c r="A15" s="3" t="s">
        <v>117</v>
      </c>
      <c r="B15" s="1" t="s">
        <v>118</v>
      </c>
      <c r="C15" s="10"/>
      <c r="D15" s="5" t="str">
        <f>IFERROR(IF(C15=ROUND(C38+SUM(C40:C41)+C43+C45+C47+SUM(C49:C50),0)," "," Стр. 41, Гр. 1 [C15]  д.б. = [Окр(C38+Сум(C40:C41)+C43+C45+C47+Сум(C49:C50),0)] {" &amp; ROUND(C38+SUM(C40:C41)+C43+C45+C47+SUM(C49:C50),0) &amp; "}.")," ")</f>
        <v xml:space="preserve"> </v>
      </c>
    </row>
    <row r="16" spans="1:4" ht="45" customHeight="1" x14ac:dyDescent="0.25">
      <c r="A16" s="3" t="s">
        <v>119</v>
      </c>
      <c r="B16" s="1" t="s">
        <v>120</v>
      </c>
      <c r="C16" s="10"/>
      <c r="D16" s="5" t="str">
        <f>IFERROR(IF(C16&lt;C15," "," Стр. 42, Гр. 1 [C16]  д.б. &lt; [C15] {" &amp; C15 &amp; "}.")," ")</f>
        <v xml:space="preserve"> Стр. 42, Гр. 1 [C16]  д.б. &lt; [C15] {}.</v>
      </c>
    </row>
    <row r="17" spans="1:4" ht="45" customHeight="1" x14ac:dyDescent="0.25">
      <c r="A17" s="3" t="s">
        <v>121</v>
      </c>
      <c r="B17" s="1" t="s">
        <v>122</v>
      </c>
      <c r="C17" s="10"/>
      <c r="D17" s="5" t="str">
        <f>IFERROR(IF(C17&lt;C16," "," Стр. 43, Гр. 1 [C17]  д.б. &lt; [C16] {" &amp; C16 &amp; "}.")," ")</f>
        <v xml:space="preserve"> Стр. 43, Гр. 1 [C17]  д.б. &lt; [C16] {}.</v>
      </c>
    </row>
    <row r="18" spans="1:4" ht="45" customHeight="1" x14ac:dyDescent="0.25">
      <c r="A18" s="4" t="s">
        <v>123</v>
      </c>
      <c r="B18" s="2"/>
      <c r="C18" s="19"/>
    </row>
    <row r="19" spans="1:4" ht="45" customHeight="1" x14ac:dyDescent="0.25">
      <c r="A19" s="3" t="s">
        <v>124</v>
      </c>
      <c r="B19" s="1"/>
      <c r="C19" s="20"/>
    </row>
    <row r="20" spans="1:4" ht="45" customHeight="1" x14ac:dyDescent="0.25">
      <c r="A20" s="3" t="s">
        <v>52</v>
      </c>
      <c r="B20" s="1"/>
      <c r="C20" s="21"/>
    </row>
    <row r="21" spans="1:4" ht="45" customHeight="1" x14ac:dyDescent="0.25">
      <c r="A21" s="3" t="s">
        <v>53</v>
      </c>
      <c r="B21" s="1" t="s">
        <v>125</v>
      </c>
      <c r="C21" s="10"/>
      <c r="D21" s="5" t="str">
        <f>IFERROR(IF(C21&lt;C6," "," Стр. 44, Гр. 1 [C21]  д.б. &lt; [C6] {" &amp; C6 &amp; "}.")," ")</f>
        <v xml:space="preserve"> Стр. 44, Гр. 1 [C21]  д.б. &lt; [C6] {}.</v>
      </c>
    </row>
    <row r="22" spans="1:4" ht="45" customHeight="1" x14ac:dyDescent="0.25">
      <c r="A22" s="3" t="s">
        <v>55</v>
      </c>
      <c r="B22" s="1" t="s">
        <v>126</v>
      </c>
      <c r="C22" s="10"/>
      <c r="D22" s="5" t="str">
        <f>IFERROR(IF(C22&lt;C6," "," Стр. 45, Гр. 1 [C22]  д.б. &lt; [C6] {" &amp; C6 &amp; "}.")," ")</f>
        <v xml:space="preserve"> Стр. 45, Гр. 1 [C22]  д.б. &lt; [C6] {}.</v>
      </c>
    </row>
    <row r="23" spans="1:4" ht="45" customHeight="1" x14ac:dyDescent="0.25">
      <c r="A23" s="3" t="s">
        <v>57</v>
      </c>
      <c r="B23" s="1" t="s">
        <v>127</v>
      </c>
      <c r="C23" s="10"/>
      <c r="D23" s="5" t="str">
        <f>IFERROR(IF(C23&lt;C6," "," Стр. 46, Гр. 1 [C23]  д.б. &lt; [C6] {" &amp; C6 &amp; "}.")," ")</f>
        <v xml:space="preserve"> Стр. 46, Гр. 1 [C23]  д.б. &lt; [C6] {}.</v>
      </c>
    </row>
    <row r="24" spans="1:4" ht="45" customHeight="1" x14ac:dyDescent="0.25">
      <c r="A24" s="3" t="s">
        <v>59</v>
      </c>
      <c r="B24" s="1" t="s">
        <v>128</v>
      </c>
      <c r="C24" s="10"/>
      <c r="D24" s="5" t="str">
        <f>IFERROR(IF(C24&lt;C6," "," Стр. 47, Гр. 1 [C24]  д.б. &lt; [C6] {" &amp; C6 &amp; "}.")," ")</f>
        <v xml:space="preserve"> Стр. 47, Гр. 1 [C24]  д.б. &lt; [C6] {}.</v>
      </c>
    </row>
    <row r="25" spans="1:4" ht="45" customHeight="1" x14ac:dyDescent="0.25">
      <c r="A25" s="3" t="s">
        <v>61</v>
      </c>
      <c r="B25" s="1" t="s">
        <v>129</v>
      </c>
      <c r="C25" s="10"/>
      <c r="D25" s="5" t="str">
        <f>IFERROR(IF(C25&lt;C6," "," Стр. 48, Гр. 1 [C25]  д.б. &lt; [C6] {" &amp; C6 &amp; "}.")," ")</f>
        <v xml:space="preserve"> Стр. 48, Гр. 1 [C25]  д.б. &lt; [C6] {}.</v>
      </c>
    </row>
    <row r="26" spans="1:4" ht="45" customHeight="1" x14ac:dyDescent="0.25">
      <c r="A26" s="3" t="s">
        <v>63</v>
      </c>
      <c r="B26" s="1" t="s">
        <v>130</v>
      </c>
      <c r="C26" s="10"/>
      <c r="D26" s="5" t="str">
        <f>IFERROR(IF(C26&lt;C6," "," Стр. 49, Гр. 1 [C26]  д.б. &lt; [C6] {" &amp; C6 &amp; "}.")," ")</f>
        <v xml:space="preserve"> Стр. 49, Гр. 1 [C26]  д.б. &lt; [C6] {}.</v>
      </c>
    </row>
    <row r="27" spans="1:4" ht="45" customHeight="1" x14ac:dyDescent="0.25">
      <c r="A27" s="3" t="s">
        <v>65</v>
      </c>
      <c r="B27" s="1" t="s">
        <v>131</v>
      </c>
      <c r="C27" s="10"/>
      <c r="D27" s="5" t="str">
        <f>IFERROR(IF(C27&lt;C6," "," Стр. 50, Гр. 1 [C27]  д.б. &lt; [C6] {" &amp; C6 &amp; "}.")," ")</f>
        <v xml:space="preserve"> Стр. 50, Гр. 1 [C27]  д.б. &lt; [C6] {}.</v>
      </c>
    </row>
    <row r="28" spans="1:4" ht="45" customHeight="1" x14ac:dyDescent="0.25">
      <c r="A28" s="3" t="s">
        <v>67</v>
      </c>
      <c r="B28" s="1" t="s">
        <v>132</v>
      </c>
      <c r="C28" s="10"/>
      <c r="D28" s="5" t="str">
        <f>IFERROR(IF(C28&lt;C6," "," Стр. 51, Гр. 1 [C28]  д.б. &lt; [C6] {" &amp; C6 &amp; "}.")," ")</f>
        <v xml:space="preserve"> Стр. 51, Гр. 1 [C28]  д.б. &lt; [C6] {}.</v>
      </c>
    </row>
    <row r="29" spans="1:4" ht="45" customHeight="1" x14ac:dyDescent="0.25">
      <c r="A29" s="3" t="s">
        <v>133</v>
      </c>
      <c r="B29" s="1"/>
      <c r="C29" s="22"/>
    </row>
    <row r="30" spans="1:4" ht="45" customHeight="1" x14ac:dyDescent="0.25">
      <c r="A30" s="3" t="s">
        <v>52</v>
      </c>
      <c r="B30" s="1"/>
      <c r="C30" s="23"/>
    </row>
    <row r="31" spans="1:4" ht="45" customHeight="1" x14ac:dyDescent="0.25">
      <c r="A31" s="3" t="s">
        <v>53</v>
      </c>
      <c r="B31" s="1" t="s">
        <v>134</v>
      </c>
      <c r="C31" s="10"/>
      <c r="D31" s="5" t="str">
        <f>IFERROR(IF(C31&lt;C15," "," Стр. 52, Гр. 1 [C31]  д.б. &lt; [C15] {" &amp; C15 &amp; "}.")," ")</f>
        <v xml:space="preserve"> Стр. 52, Гр. 1 [C31]  д.б. &lt; [C15] {}.</v>
      </c>
    </row>
    <row r="32" spans="1:4" ht="45" customHeight="1" x14ac:dyDescent="0.25">
      <c r="A32" s="3" t="s">
        <v>55</v>
      </c>
      <c r="B32" s="1" t="s">
        <v>135</v>
      </c>
      <c r="C32" s="10"/>
      <c r="D32" s="5" t="str">
        <f>IFERROR(IF(C32&lt;C15," "," Стр. 53, Гр. 1 [C32]  д.б. &lt; [C15] {" &amp; C15 &amp; "}.")," ")</f>
        <v xml:space="preserve"> Стр. 53, Гр. 1 [C32]  д.б. &lt; [C15] {}.</v>
      </c>
    </row>
    <row r="33" spans="1:5" ht="45" customHeight="1" x14ac:dyDescent="0.25">
      <c r="A33" s="3" t="s">
        <v>57</v>
      </c>
      <c r="B33" s="1" t="s">
        <v>136</v>
      </c>
      <c r="C33" s="10"/>
      <c r="D33" s="5" t="str">
        <f>IFERROR(IF(C33&lt;C15," "," Стр. 54, Гр. 1 [C33]  д.б. &lt; [C15] {" &amp; C15 &amp; "}.")," ")</f>
        <v xml:space="preserve"> Стр. 54, Гр. 1 [C33]  д.б. &lt; [C15] {}.</v>
      </c>
    </row>
    <row r="34" spans="1:5" ht="45" customHeight="1" x14ac:dyDescent="0.25">
      <c r="A34" s="3" t="s">
        <v>59</v>
      </c>
      <c r="B34" s="1" t="s">
        <v>137</v>
      </c>
      <c r="C34" s="10"/>
      <c r="D34" s="5" t="str">
        <f>IFERROR(IF(C34&lt;C15," "," Стр. 55, Гр. 1 [C34]  д.б. &lt; [C15] {" &amp; C15 &amp; "}.")," ")</f>
        <v xml:space="preserve"> Стр. 55, Гр. 1 [C34]  д.б. &lt; [C15] {}.</v>
      </c>
    </row>
    <row r="35" spans="1:5" ht="45" customHeight="1" x14ac:dyDescent="0.25">
      <c r="A35" s="3" t="s">
        <v>61</v>
      </c>
      <c r="B35" s="1" t="s">
        <v>138</v>
      </c>
      <c r="C35" s="10"/>
      <c r="D35" s="5" t="str">
        <f>IFERROR(IF(C35&lt;C15," "," Стр. 56, Гр. 1 [C35]  д.б. &lt; [C15] {" &amp; C15 &amp; "}.")," ")</f>
        <v xml:space="preserve"> Стр. 56, Гр. 1 [C35]  д.б. &lt; [C15] {}.</v>
      </c>
    </row>
    <row r="36" spans="1:5" ht="45" customHeight="1" x14ac:dyDescent="0.25">
      <c r="A36" s="3" t="s">
        <v>63</v>
      </c>
      <c r="B36" s="1" t="s">
        <v>139</v>
      </c>
      <c r="C36" s="10"/>
      <c r="D36" s="5" t="str">
        <f>IFERROR(IF(C36&lt;C15," "," Стр. 57, Гр. 1 [C36]  д.б. &lt; [C15] {" &amp; C15 &amp; "}.")," ")</f>
        <v xml:space="preserve"> Стр. 57, Гр. 1 [C36]  д.б. &lt; [C15] {}.</v>
      </c>
    </row>
    <row r="37" spans="1:5" ht="45" customHeight="1" x14ac:dyDescent="0.25">
      <c r="A37" s="3" t="s">
        <v>65</v>
      </c>
      <c r="B37" s="1" t="s">
        <v>140</v>
      </c>
      <c r="C37" s="10"/>
      <c r="D37" s="5" t="str">
        <f>IFERROR(IF(C37&lt;C15," "," Стр. 58, Гр. 1 [C37]  д.б. &lt; [C15] {" &amp; C15 &amp; "}.")," ")</f>
        <v xml:space="preserve"> Стр. 58, Гр. 1 [C37]  д.б. &lt; [C15] {}.</v>
      </c>
    </row>
    <row r="38" spans="1:5" ht="45" customHeight="1" x14ac:dyDescent="0.25">
      <c r="A38" s="3" t="s">
        <v>67</v>
      </c>
      <c r="B38" s="1" t="s">
        <v>141</v>
      </c>
      <c r="C38" s="10"/>
      <c r="D38" s="5" t="str">
        <f>IFERROR(IF(C38&lt;C15," "," Стр. 59, Гр. 1 [C38]  д.б. &lt; [C15] {" &amp; C15 &amp; "}.")," ")</f>
        <v xml:space="preserve"> Стр. 59, Гр. 1 [C38]  д.б. &lt; [C15] {}.</v>
      </c>
    </row>
    <row r="40" spans="1:5" x14ac:dyDescent="0.25">
      <c r="A40" s="8" t="s">
        <v>84</v>
      </c>
    </row>
    <row r="41" spans="1:5" ht="75" customHeight="1" x14ac:dyDescent="0.25">
      <c r="A41" s="26" t="s">
        <v>142</v>
      </c>
      <c r="B41" s="26"/>
      <c r="C41" s="26"/>
    </row>
    <row r="42" spans="1:5" x14ac:dyDescent="0.25">
      <c r="A42" s="8" t="s">
        <v>86</v>
      </c>
    </row>
    <row r="43" spans="1:5" ht="75" customHeight="1" x14ac:dyDescent="0.25">
      <c r="A43" s="27" t="s">
        <v>1</v>
      </c>
      <c r="B43" s="27"/>
      <c r="C43" s="27"/>
    </row>
    <row r="44" spans="1:5" x14ac:dyDescent="0.25">
      <c r="A44" s="8" t="s">
        <v>87</v>
      </c>
    </row>
    <row r="45" spans="1:5" x14ac:dyDescent="0.25">
      <c r="A45" t="s">
        <v>88</v>
      </c>
      <c r="B45" s="27" t="s">
        <v>1</v>
      </c>
      <c r="C45" s="27"/>
      <c r="D45" s="27"/>
      <c r="E45" s="27"/>
    </row>
    <row r="46" spans="1:5" x14ac:dyDescent="0.25">
      <c r="A46" t="s">
        <v>89</v>
      </c>
      <c r="B46" s="27" t="s">
        <v>1</v>
      </c>
      <c r="C46" s="27"/>
      <c r="D46" s="27"/>
      <c r="E46" s="27"/>
    </row>
    <row r="47" spans="1:5" x14ac:dyDescent="0.25">
      <c r="A47" t="s">
        <v>90</v>
      </c>
      <c r="B47" s="27" t="s">
        <v>1</v>
      </c>
      <c r="C47" s="27"/>
      <c r="D47" s="27"/>
      <c r="E47" s="27"/>
    </row>
    <row r="48" spans="1:5" x14ac:dyDescent="0.25">
      <c r="A48" t="s">
        <v>91</v>
      </c>
      <c r="B48" s="27" t="s">
        <v>1</v>
      </c>
      <c r="C48" s="27"/>
      <c r="D48" s="27"/>
      <c r="E48" s="27"/>
    </row>
    <row r="49" spans="1:5" x14ac:dyDescent="0.25">
      <c r="A49" t="s">
        <v>92</v>
      </c>
      <c r="B49" s="27" t="s">
        <v>1</v>
      </c>
      <c r="C49" s="27"/>
      <c r="D49" s="27"/>
      <c r="E49" s="27"/>
    </row>
  </sheetData>
  <sheetProtection password="CF66" sheet="1" objects="1" scenarios="1" formatColumns="0" formatRows="0"/>
  <mergeCells count="8">
    <mergeCell ref="B47:E47"/>
    <mergeCell ref="B48:E48"/>
    <mergeCell ref="B49:E49"/>
    <mergeCell ref="A1:C1"/>
    <mergeCell ref="A41:C41"/>
    <mergeCell ref="A43:C43"/>
    <mergeCell ref="B45:E45"/>
    <mergeCell ref="B46:E46"/>
  </mergeCells>
  <conditionalFormatting sqref="C4">
    <cfRule type="cellIs" dxfId="24" priority="1" operator="lessThanOrEqual">
      <formula>C5</formula>
    </cfRule>
  </conditionalFormatting>
  <conditionalFormatting sqref="C6">
    <cfRule type="cellIs" dxfId="23" priority="2" operator="notEqual">
      <formula>ROUND(C22+SUM(C24:C25)+C27+C29+C31+SUM(C33:C34),0)</formula>
    </cfRule>
  </conditionalFormatting>
  <conditionalFormatting sqref="C8">
    <cfRule type="cellIs" dxfId="22" priority="3" operator="greaterThanOrEqual">
      <formula>C6</formula>
    </cfRule>
  </conditionalFormatting>
  <conditionalFormatting sqref="C9">
    <cfRule type="cellIs" dxfId="21" priority="4" operator="greaterThanOrEqual">
      <formula>C6</formula>
    </cfRule>
  </conditionalFormatting>
  <conditionalFormatting sqref="C10">
    <cfRule type="cellIs" dxfId="20" priority="5" operator="greaterThanOrEqual">
      <formula>C6</formula>
    </cfRule>
  </conditionalFormatting>
  <conditionalFormatting sqref="C13">
    <cfRule type="cellIs" dxfId="19" priority="6" operator="notEqual">
      <formula>ROUND(C12/(C12+C8)*100,0)</formula>
    </cfRule>
  </conditionalFormatting>
  <conditionalFormatting sqref="C15">
    <cfRule type="cellIs" dxfId="18" priority="7" operator="notEqual">
      <formula>ROUND(C38+SUM(C40:C41)+C43+C45+C47+SUM(C49:C50),0)</formula>
    </cfRule>
  </conditionalFormatting>
  <conditionalFormatting sqref="C16">
    <cfRule type="cellIs" dxfId="17" priority="8" operator="greaterThanOrEqual">
      <formula>C15</formula>
    </cfRule>
  </conditionalFormatting>
  <conditionalFormatting sqref="C17">
    <cfRule type="cellIs" dxfId="16" priority="9" operator="greaterThanOrEqual">
      <formula>C16</formula>
    </cfRule>
  </conditionalFormatting>
  <conditionalFormatting sqref="C21">
    <cfRule type="cellIs" dxfId="15" priority="10" operator="greaterThanOrEqual">
      <formula>C6</formula>
    </cfRule>
  </conditionalFormatting>
  <conditionalFormatting sqref="C22">
    <cfRule type="cellIs" dxfId="14" priority="11" operator="greaterThanOrEqual">
      <formula>C6</formula>
    </cfRule>
  </conditionalFormatting>
  <conditionalFormatting sqref="C23">
    <cfRule type="cellIs" dxfId="13" priority="12" operator="greaterThanOrEqual">
      <formula>C6</formula>
    </cfRule>
  </conditionalFormatting>
  <conditionalFormatting sqref="C24">
    <cfRule type="cellIs" dxfId="12" priority="13" operator="greaterThanOrEqual">
      <formula>C6</formula>
    </cfRule>
  </conditionalFormatting>
  <conditionalFormatting sqref="C25">
    <cfRule type="cellIs" dxfId="11" priority="14" operator="greaterThanOrEqual">
      <formula>C6</formula>
    </cfRule>
  </conditionalFormatting>
  <conditionalFormatting sqref="C26">
    <cfRule type="cellIs" dxfId="10" priority="15" operator="greaterThanOrEqual">
      <formula>C6</formula>
    </cfRule>
  </conditionalFormatting>
  <conditionalFormatting sqref="C27">
    <cfRule type="cellIs" dxfId="9" priority="16" operator="greaterThanOrEqual">
      <formula>C6</formula>
    </cfRule>
  </conditionalFormatting>
  <conditionalFormatting sqref="C28">
    <cfRule type="cellIs" dxfId="8" priority="17" operator="greaterThanOrEqual">
      <formula>C6</formula>
    </cfRule>
  </conditionalFormatting>
  <conditionalFormatting sqref="C31">
    <cfRule type="cellIs" dxfId="7" priority="18" operator="greaterThanOrEqual">
      <formula>C15</formula>
    </cfRule>
  </conditionalFormatting>
  <conditionalFormatting sqref="C32">
    <cfRule type="cellIs" dxfId="6" priority="19" operator="greaterThanOrEqual">
      <formula>C15</formula>
    </cfRule>
  </conditionalFormatting>
  <conditionalFormatting sqref="C33">
    <cfRule type="cellIs" dxfId="5" priority="20" operator="greaterThanOrEqual">
      <formula>C15</formula>
    </cfRule>
  </conditionalFormatting>
  <conditionalFormatting sqref="C34">
    <cfRule type="cellIs" dxfId="4" priority="21" operator="greaterThanOrEqual">
      <formula>C15</formula>
    </cfRule>
  </conditionalFormatting>
  <conditionalFormatting sqref="C35">
    <cfRule type="cellIs" dxfId="3" priority="22" operator="greaterThanOrEqual">
      <formula>C15</formula>
    </cfRule>
  </conditionalFormatting>
  <conditionalFormatting sqref="C36">
    <cfRule type="cellIs" dxfId="2" priority="23" operator="greaterThanOrEqual">
      <formula>C15</formula>
    </cfRule>
  </conditionalFormatting>
  <conditionalFormatting sqref="C37">
    <cfRule type="cellIs" dxfId="1" priority="24" operator="greaterThanOrEqual">
      <formula>C15</formula>
    </cfRule>
  </conditionalFormatting>
  <conditionalFormatting sqref="C38">
    <cfRule type="cellIs" dxfId="0" priority="25" operator="greaterThanOrEqual">
      <formula>C15</formula>
    </cfRule>
  </conditionalFormatting>
  <printOptions horizontalCentered="1"/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workbookViewId="0"/>
  </sheetViews>
  <sheetFormatPr defaultRowHeight="15" x14ac:dyDescent="0.25"/>
  <cols>
    <col min="1" max="1" width="73.5703125" customWidth="1"/>
    <col min="2" max="2" width="10" customWidth="1"/>
    <col min="4" max="4" width="250" customWidth="1"/>
  </cols>
  <sheetData>
    <row r="1" spans="1:5" ht="50.1" customHeight="1" x14ac:dyDescent="0.25">
      <c r="A1" s="24" t="s">
        <v>143</v>
      </c>
      <c r="B1" s="25"/>
      <c r="C1" s="25"/>
    </row>
    <row r="2" spans="1:5" ht="30" x14ac:dyDescent="0.25">
      <c r="A2" s="1" t="s">
        <v>15</v>
      </c>
      <c r="B2" s="1" t="s">
        <v>16</v>
      </c>
      <c r="C2" s="1" t="s">
        <v>94</v>
      </c>
    </row>
    <row r="3" spans="1:5" ht="30" customHeight="1" x14ac:dyDescent="0.25">
      <c r="A3" s="3" t="s">
        <v>144</v>
      </c>
      <c r="B3" s="1" t="s">
        <v>145</v>
      </c>
      <c r="C3" s="10"/>
    </row>
    <row r="4" spans="1:5" ht="30" customHeight="1" x14ac:dyDescent="0.25">
      <c r="A4" s="3" t="s">
        <v>146</v>
      </c>
      <c r="B4" s="1" t="s">
        <v>147</v>
      </c>
      <c r="C4" s="10"/>
    </row>
    <row r="5" spans="1:5" ht="30" customHeight="1" x14ac:dyDescent="0.25">
      <c r="A5" s="3" t="s">
        <v>148</v>
      </c>
      <c r="B5" s="1" t="s">
        <v>149</v>
      </c>
      <c r="C5" s="10"/>
    </row>
    <row r="6" spans="1:5" ht="30" customHeight="1" x14ac:dyDescent="0.25">
      <c r="A6" s="3" t="s">
        <v>150</v>
      </c>
      <c r="B6" s="1" t="s">
        <v>151</v>
      </c>
      <c r="C6" s="10"/>
    </row>
    <row r="7" spans="1:5" ht="30" customHeight="1" x14ac:dyDescent="0.25">
      <c r="A7" s="3" t="s">
        <v>152</v>
      </c>
      <c r="B7" s="1" t="s">
        <v>153</v>
      </c>
      <c r="C7" s="10"/>
    </row>
    <row r="9" spans="1:5" x14ac:dyDescent="0.25">
      <c r="A9" s="8" t="s">
        <v>84</v>
      </c>
    </row>
    <row r="10" spans="1:5" ht="75" customHeight="1" x14ac:dyDescent="0.25">
      <c r="A10" s="26" t="s">
        <v>154</v>
      </c>
      <c r="B10" s="26"/>
      <c r="C10" s="26"/>
    </row>
    <row r="11" spans="1:5" x14ac:dyDescent="0.25">
      <c r="A11" s="8" t="s">
        <v>86</v>
      </c>
    </row>
    <row r="12" spans="1:5" ht="75" customHeight="1" x14ac:dyDescent="0.25">
      <c r="A12" s="27" t="s">
        <v>1</v>
      </c>
      <c r="B12" s="27"/>
      <c r="C12" s="27"/>
    </row>
    <row r="13" spans="1:5" x14ac:dyDescent="0.25">
      <c r="A13" s="8" t="s">
        <v>87</v>
      </c>
    </row>
    <row r="14" spans="1:5" x14ac:dyDescent="0.25">
      <c r="A14" t="s">
        <v>88</v>
      </c>
      <c r="B14" s="27" t="s">
        <v>1</v>
      </c>
      <c r="C14" s="27"/>
      <c r="D14" s="27"/>
      <c r="E14" s="27"/>
    </row>
    <row r="15" spans="1:5" x14ac:dyDescent="0.25">
      <c r="A15" t="s">
        <v>89</v>
      </c>
      <c r="B15" s="27" t="s">
        <v>1</v>
      </c>
      <c r="C15" s="27"/>
      <c r="D15" s="27"/>
      <c r="E15" s="27"/>
    </row>
    <row r="16" spans="1:5" x14ac:dyDescent="0.25">
      <c r="A16" t="s">
        <v>90</v>
      </c>
      <c r="B16" s="27" t="s">
        <v>1</v>
      </c>
      <c r="C16" s="27"/>
      <c r="D16" s="27"/>
      <c r="E16" s="27"/>
    </row>
    <row r="17" spans="1:5" x14ac:dyDescent="0.25">
      <c r="A17" t="s">
        <v>91</v>
      </c>
      <c r="B17" s="27" t="s">
        <v>1</v>
      </c>
      <c r="C17" s="27"/>
      <c r="D17" s="27"/>
      <c r="E17" s="27"/>
    </row>
    <row r="18" spans="1:5" x14ac:dyDescent="0.25">
      <c r="A18" t="s">
        <v>92</v>
      </c>
      <c r="B18" s="27" t="s">
        <v>1</v>
      </c>
      <c r="C18" s="27"/>
      <c r="D18" s="27"/>
      <c r="E18" s="27"/>
    </row>
  </sheetData>
  <sheetProtection password="CF66" sheet="1" objects="1" scenarios="1" formatColumns="0" formatRows="0"/>
  <mergeCells count="8">
    <mergeCell ref="B16:E16"/>
    <mergeCell ref="B17:E17"/>
    <mergeCell ref="B18:E18"/>
    <mergeCell ref="A1:C1"/>
    <mergeCell ref="A10:C10"/>
    <mergeCell ref="A12:C12"/>
    <mergeCell ref="B14:E14"/>
    <mergeCell ref="B15:E15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</vt:lpstr>
      <vt:lpstr>Раздел 1</vt:lpstr>
      <vt:lpstr>Раздел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2022-11-23T14:12:29Z</dcterms:created>
  <dcterms:modified xsi:type="dcterms:W3CDTF">2024-12-10T10:25:09Z</dcterms:modified>
</cp:coreProperties>
</file>