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L257" i="2" l="1"/>
  <c r="L256" i="2"/>
  <c r="L255" i="2"/>
  <c r="L254" i="2"/>
  <c r="L253" i="2"/>
  <c r="L252" i="2"/>
  <c r="L251" i="2"/>
  <c r="L250" i="2"/>
  <c r="L249" i="2"/>
  <c r="L248" i="2"/>
  <c r="L247" i="2"/>
  <c r="L246" i="2"/>
  <c r="L245" i="2"/>
  <c r="L244" i="2"/>
  <c r="L243" i="2"/>
  <c r="L242" i="2"/>
  <c r="L241" i="2"/>
  <c r="L240" i="2"/>
  <c r="L239" i="2"/>
  <c r="L238" i="2"/>
  <c r="L237" i="2"/>
  <c r="L236" i="2"/>
  <c r="L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</calcChain>
</file>

<file path=xl/sharedStrings.xml><?xml version="1.0" encoding="utf-8"?>
<sst xmlns="http://schemas.openxmlformats.org/spreadsheetml/2006/main" count="556" uniqueCount="548">
  <si>
    <t>Код страны:</t>
  </si>
  <si>
    <t/>
  </si>
  <si>
    <t>Страна:</t>
  </si>
  <si>
    <t>Код шаблона</t>
  </si>
  <si>
    <t>S22.12.7</t>
  </si>
  <si>
    <t>Название секции</t>
  </si>
  <si>
    <t>S22.Вопросник № 12 по статистике населения</t>
  </si>
  <si>
    <t>Название формы</t>
  </si>
  <si>
    <t>12.7.Международная миграция населения в возрасте 15 лет и старше по уровню образования мигрантов (человек)</t>
  </si>
  <si>
    <t>Версия шаблона</t>
  </si>
  <si>
    <t>2026</t>
  </si>
  <si>
    <t>Период формы/дата предоставления</t>
  </si>
  <si>
    <t>Год, 26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</si>
  <si>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</si>
  <si>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</si>
  <si>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</si>
  <si>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</si>
  <si>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Число прибывших в возрасте 15 лет и старше</t>
  </si>
  <si>
    <t>в том числе имели образование</t>
  </si>
  <si>
    <t>высшее</t>
  </si>
  <si>
    <t>незаконченное высшее</t>
  </si>
  <si>
    <t>среднее профессиональное</t>
  </si>
  <si>
    <t>начальное профессиональное</t>
  </si>
  <si>
    <t>общее среднее</t>
  </si>
  <si>
    <t>основное общее</t>
  </si>
  <si>
    <t>начальное общее</t>
  </si>
  <si>
    <t>уровень образования не указан</t>
  </si>
  <si>
    <t>2</t>
  </si>
  <si>
    <t>3</t>
  </si>
  <si>
    <t>4</t>
  </si>
  <si>
    <t>5</t>
  </si>
  <si>
    <t>6</t>
  </si>
  <si>
    <t>7</t>
  </si>
  <si>
    <t>8</t>
  </si>
  <si>
    <t>9</t>
  </si>
  <si>
    <t>Всего</t>
  </si>
  <si>
    <t>01</t>
  </si>
  <si>
    <t>Страны - участники СНГ - всего</t>
  </si>
  <si>
    <t>02</t>
  </si>
  <si>
    <t>Азербайджан</t>
  </si>
  <si>
    <t>03</t>
  </si>
  <si>
    <t>Армения</t>
  </si>
  <si>
    <t>04</t>
  </si>
  <si>
    <t>Беларусь</t>
  </si>
  <si>
    <t>05</t>
  </si>
  <si>
    <t>Казахстан</t>
  </si>
  <si>
    <t>06</t>
  </si>
  <si>
    <t>Кыргызстан</t>
  </si>
  <si>
    <t>07</t>
  </si>
  <si>
    <t>Молдова</t>
  </si>
  <si>
    <t>08</t>
  </si>
  <si>
    <t>Россия</t>
  </si>
  <si>
    <t>09</t>
  </si>
  <si>
    <t>Таджикистан</t>
  </si>
  <si>
    <t>10</t>
  </si>
  <si>
    <t>Туркменистан</t>
  </si>
  <si>
    <t>11</t>
  </si>
  <si>
    <t>Узбекистан</t>
  </si>
  <si>
    <t>12</t>
  </si>
  <si>
    <t>Украина</t>
  </si>
  <si>
    <t>13</t>
  </si>
  <si>
    <t>Другие зарубежные страны - всего</t>
  </si>
  <si>
    <t>14</t>
  </si>
  <si>
    <t>Афганистан</t>
  </si>
  <si>
    <t>15</t>
  </si>
  <si>
    <t>Албания</t>
  </si>
  <si>
    <t>16</t>
  </si>
  <si>
    <t>Антарктида</t>
  </si>
  <si>
    <t>17</t>
  </si>
  <si>
    <t>Алжир</t>
  </si>
  <si>
    <t>18</t>
  </si>
  <si>
    <t>Американское Самоа</t>
  </si>
  <si>
    <t>19</t>
  </si>
  <si>
    <t>Андорра</t>
  </si>
  <si>
    <t>20</t>
  </si>
  <si>
    <t>Ангола</t>
  </si>
  <si>
    <t>21</t>
  </si>
  <si>
    <t>Антигуа и Барбуда</t>
  </si>
  <si>
    <t>22</t>
  </si>
  <si>
    <t>Аргентина</t>
  </si>
  <si>
    <t>23</t>
  </si>
  <si>
    <t>Австралия</t>
  </si>
  <si>
    <t>24</t>
  </si>
  <si>
    <t>Австрия</t>
  </si>
  <si>
    <t>25</t>
  </si>
  <si>
    <t>Багамы</t>
  </si>
  <si>
    <t>26</t>
  </si>
  <si>
    <t>Бахрейн</t>
  </si>
  <si>
    <t>27</t>
  </si>
  <si>
    <t>Бангладеш</t>
  </si>
  <si>
    <t>28</t>
  </si>
  <si>
    <t>Барбадос</t>
  </si>
  <si>
    <t>29</t>
  </si>
  <si>
    <t>Бельгия</t>
  </si>
  <si>
    <t>30</t>
  </si>
  <si>
    <t>Бермуды</t>
  </si>
  <si>
    <t>31</t>
  </si>
  <si>
    <t>Бутан</t>
  </si>
  <si>
    <t>32</t>
  </si>
  <si>
    <t>Боливия, Многонациональное Государство</t>
  </si>
  <si>
    <t>33</t>
  </si>
  <si>
    <t>Босния и Герцеговина</t>
  </si>
  <si>
    <t>34</t>
  </si>
  <si>
    <t>Ботсвана</t>
  </si>
  <si>
    <t>35</t>
  </si>
  <si>
    <t>Остров Буве</t>
  </si>
  <si>
    <t>36</t>
  </si>
  <si>
    <t>Бразилия</t>
  </si>
  <si>
    <t>37</t>
  </si>
  <si>
    <t>Белиз</t>
  </si>
  <si>
    <t>38</t>
  </si>
  <si>
    <t>Британская территория в Индийском океане</t>
  </si>
  <si>
    <t>39</t>
  </si>
  <si>
    <t>Соломоновы острова</t>
  </si>
  <si>
    <t>40</t>
  </si>
  <si>
    <t>Виргинские острова (Британские)</t>
  </si>
  <si>
    <t>41</t>
  </si>
  <si>
    <t>Бруней-Даруссалам</t>
  </si>
  <si>
    <t>42</t>
  </si>
  <si>
    <t>Болгария</t>
  </si>
  <si>
    <t>43</t>
  </si>
  <si>
    <t>Мьянма</t>
  </si>
  <si>
    <t>44</t>
  </si>
  <si>
    <t>Бурунди</t>
  </si>
  <si>
    <t>45</t>
  </si>
  <si>
    <t>Камбоджа</t>
  </si>
  <si>
    <t>46</t>
  </si>
  <si>
    <t>Камерун</t>
  </si>
  <si>
    <t>47</t>
  </si>
  <si>
    <t>Канада</t>
  </si>
  <si>
    <t>48</t>
  </si>
  <si>
    <t>Кабо-Верде</t>
  </si>
  <si>
    <t>49</t>
  </si>
  <si>
    <t>Острова Кайман</t>
  </si>
  <si>
    <t>50</t>
  </si>
  <si>
    <t>Центрально-Африканская Республика</t>
  </si>
  <si>
    <t>51</t>
  </si>
  <si>
    <t>Шри-Ланка</t>
  </si>
  <si>
    <t>52</t>
  </si>
  <si>
    <t>Чад</t>
  </si>
  <si>
    <t>53</t>
  </si>
  <si>
    <t>Чили</t>
  </si>
  <si>
    <t>54</t>
  </si>
  <si>
    <t>Китай</t>
  </si>
  <si>
    <t>55</t>
  </si>
  <si>
    <t>Тайвань (Китай)</t>
  </si>
  <si>
    <t>56</t>
  </si>
  <si>
    <t>Остров Рождества</t>
  </si>
  <si>
    <t>57</t>
  </si>
  <si>
    <t>Кокосовые (Килинг) острова</t>
  </si>
  <si>
    <t>58</t>
  </si>
  <si>
    <t>Колумбия</t>
  </si>
  <si>
    <t>59</t>
  </si>
  <si>
    <t>Коморы</t>
  </si>
  <si>
    <t>60</t>
  </si>
  <si>
    <t>Майотта</t>
  </si>
  <si>
    <t>61</t>
  </si>
  <si>
    <t>Конго</t>
  </si>
  <si>
    <t>62</t>
  </si>
  <si>
    <t>Конго, Демократическая Республика</t>
  </si>
  <si>
    <t>63</t>
  </si>
  <si>
    <t>Острова Кука</t>
  </si>
  <si>
    <t>64</t>
  </si>
  <si>
    <t>Коста-Рика</t>
  </si>
  <si>
    <t>65</t>
  </si>
  <si>
    <t>Хорватия</t>
  </si>
  <si>
    <t>66</t>
  </si>
  <si>
    <t>Куба</t>
  </si>
  <si>
    <t>67</t>
  </si>
  <si>
    <t>Кипр</t>
  </si>
  <si>
    <t>68</t>
  </si>
  <si>
    <t>Чехия</t>
  </si>
  <si>
    <t>69</t>
  </si>
  <si>
    <t>Бенин</t>
  </si>
  <si>
    <t>70</t>
  </si>
  <si>
    <t>Дания</t>
  </si>
  <si>
    <t>71</t>
  </si>
  <si>
    <t>Доминика</t>
  </si>
  <si>
    <t>72</t>
  </si>
  <si>
    <t>Доминиканская Республика</t>
  </si>
  <si>
    <t>73</t>
  </si>
  <si>
    <t>Эквадор</t>
  </si>
  <si>
    <t>74</t>
  </si>
  <si>
    <t>Эль-Сальвадор</t>
  </si>
  <si>
    <t>75</t>
  </si>
  <si>
    <t>Экваториальная Гвинея</t>
  </si>
  <si>
    <t>76</t>
  </si>
  <si>
    <t>Эфиопия</t>
  </si>
  <si>
    <t>77</t>
  </si>
  <si>
    <t>Эритрея</t>
  </si>
  <si>
    <t>78</t>
  </si>
  <si>
    <t>Эстония</t>
  </si>
  <si>
    <t>79</t>
  </si>
  <si>
    <t>Фарерские острова</t>
  </si>
  <si>
    <t>80</t>
  </si>
  <si>
    <t>Фолклендские острова (Мальвинские)</t>
  </si>
  <si>
    <t>81</t>
  </si>
  <si>
    <t>Южная Джорджия и Южные Сандвичевы острова</t>
  </si>
  <si>
    <t>82</t>
  </si>
  <si>
    <t>Фиджи</t>
  </si>
  <si>
    <t>83</t>
  </si>
  <si>
    <t>Финляндия</t>
  </si>
  <si>
    <t>84</t>
  </si>
  <si>
    <t>Эландские острова</t>
  </si>
  <si>
    <t>85</t>
  </si>
  <si>
    <t>Франция</t>
  </si>
  <si>
    <t>86</t>
  </si>
  <si>
    <t>Французская Гвиана</t>
  </si>
  <si>
    <t>87</t>
  </si>
  <si>
    <t>Французская Полинезия</t>
  </si>
  <si>
    <t>88</t>
  </si>
  <si>
    <t>Французские Южные территории</t>
  </si>
  <si>
    <t>89</t>
  </si>
  <si>
    <t>Джибути</t>
  </si>
  <si>
    <t>90</t>
  </si>
  <si>
    <t>Габон</t>
  </si>
  <si>
    <t>91</t>
  </si>
  <si>
    <t>Грузия</t>
  </si>
  <si>
    <t>92</t>
  </si>
  <si>
    <t>Гамбия</t>
  </si>
  <si>
    <t>93</t>
  </si>
  <si>
    <t>Палестина, Государство</t>
  </si>
  <si>
    <t>94</t>
  </si>
  <si>
    <t>Германия</t>
  </si>
  <si>
    <t>95</t>
  </si>
  <si>
    <t>Гана</t>
  </si>
  <si>
    <t>96</t>
  </si>
  <si>
    <t>Гибралтар</t>
  </si>
  <si>
    <t>97</t>
  </si>
  <si>
    <t>Кирибати</t>
  </si>
  <si>
    <t>98</t>
  </si>
  <si>
    <t>Греция</t>
  </si>
  <si>
    <t>99</t>
  </si>
  <si>
    <t>Гренландия</t>
  </si>
  <si>
    <t>100</t>
  </si>
  <si>
    <t>Гренада</t>
  </si>
  <si>
    <t>101</t>
  </si>
  <si>
    <t>Гваделупа</t>
  </si>
  <si>
    <t>102</t>
  </si>
  <si>
    <t>Гуам</t>
  </si>
  <si>
    <t>103</t>
  </si>
  <si>
    <t>Гватемала</t>
  </si>
  <si>
    <t>104</t>
  </si>
  <si>
    <t>Гвинея</t>
  </si>
  <si>
    <t>105</t>
  </si>
  <si>
    <t>Гайана</t>
  </si>
  <si>
    <t>106</t>
  </si>
  <si>
    <t>Гаити</t>
  </si>
  <si>
    <t>107</t>
  </si>
  <si>
    <t>Остров Херд и Острова Макдональд</t>
  </si>
  <si>
    <t>108</t>
  </si>
  <si>
    <t>Папский Престол (Государство - Город Ватикан)</t>
  </si>
  <si>
    <t>109</t>
  </si>
  <si>
    <t>Гондурас</t>
  </si>
  <si>
    <t>110</t>
  </si>
  <si>
    <t>Гонконг</t>
  </si>
  <si>
    <t>111</t>
  </si>
  <si>
    <t>Венгрия</t>
  </si>
  <si>
    <t>112</t>
  </si>
  <si>
    <t>Исландия</t>
  </si>
  <si>
    <t>113</t>
  </si>
  <si>
    <t>Индия</t>
  </si>
  <si>
    <t>114</t>
  </si>
  <si>
    <t>Индонезия</t>
  </si>
  <si>
    <t>115</t>
  </si>
  <si>
    <t>Иран (Исламская Республика)</t>
  </si>
  <si>
    <t>116</t>
  </si>
  <si>
    <t>Ирак</t>
  </si>
  <si>
    <t>117</t>
  </si>
  <si>
    <t>Ирландия</t>
  </si>
  <si>
    <t>118</t>
  </si>
  <si>
    <t>Израиль</t>
  </si>
  <si>
    <t>119</t>
  </si>
  <si>
    <t>Италия</t>
  </si>
  <si>
    <t>120</t>
  </si>
  <si>
    <t>Кот д'Ивуар</t>
  </si>
  <si>
    <t>121</t>
  </si>
  <si>
    <t>Ямайка</t>
  </si>
  <si>
    <t>122</t>
  </si>
  <si>
    <t>Япония</t>
  </si>
  <si>
    <t>123</t>
  </si>
  <si>
    <t>Иордания</t>
  </si>
  <si>
    <t>124</t>
  </si>
  <si>
    <t>Кения</t>
  </si>
  <si>
    <t>125</t>
  </si>
  <si>
    <t>Корея, Народно-Демократическая Республика</t>
  </si>
  <si>
    <t>126</t>
  </si>
  <si>
    <t>Корея, Республика</t>
  </si>
  <si>
    <t>127</t>
  </si>
  <si>
    <t>Кувейт</t>
  </si>
  <si>
    <t>128</t>
  </si>
  <si>
    <t>Лаосская Народно-Демократическая Республика</t>
  </si>
  <si>
    <t>129</t>
  </si>
  <si>
    <t>Ливан</t>
  </si>
  <si>
    <t>130</t>
  </si>
  <si>
    <t>Лесото</t>
  </si>
  <si>
    <t>131</t>
  </si>
  <si>
    <t>Латвия</t>
  </si>
  <si>
    <t>132</t>
  </si>
  <si>
    <t>Либерия</t>
  </si>
  <si>
    <t>133</t>
  </si>
  <si>
    <t>Ливия</t>
  </si>
  <si>
    <t>134</t>
  </si>
  <si>
    <t>Лихтенштейн</t>
  </si>
  <si>
    <t>135</t>
  </si>
  <si>
    <t>Литва</t>
  </si>
  <si>
    <t>136</t>
  </si>
  <si>
    <t>Люксембург</t>
  </si>
  <si>
    <t>137</t>
  </si>
  <si>
    <t>Макао</t>
  </si>
  <si>
    <t>138</t>
  </si>
  <si>
    <t>Мадагаскар</t>
  </si>
  <si>
    <t>139</t>
  </si>
  <si>
    <t>Малави</t>
  </si>
  <si>
    <t>140</t>
  </si>
  <si>
    <t>Малайзия</t>
  </si>
  <si>
    <t>141</t>
  </si>
  <si>
    <t>Мальдивы</t>
  </si>
  <si>
    <t>142</t>
  </si>
  <si>
    <t>Мали</t>
  </si>
  <si>
    <t>143</t>
  </si>
  <si>
    <t>Мальта</t>
  </si>
  <si>
    <t>144</t>
  </si>
  <si>
    <t>Мартиника</t>
  </si>
  <si>
    <t>145</t>
  </si>
  <si>
    <t>Мавритания</t>
  </si>
  <si>
    <t>146</t>
  </si>
  <si>
    <t>Маврикий</t>
  </si>
  <si>
    <t>147</t>
  </si>
  <si>
    <t>Мексика</t>
  </si>
  <si>
    <t>148</t>
  </si>
  <si>
    <t>Монако</t>
  </si>
  <si>
    <t>149</t>
  </si>
  <si>
    <t>Монголия</t>
  </si>
  <si>
    <t>150</t>
  </si>
  <si>
    <t>Черногория</t>
  </si>
  <si>
    <t>151</t>
  </si>
  <si>
    <t>Монтсеррат</t>
  </si>
  <si>
    <t>152</t>
  </si>
  <si>
    <t>Марокко</t>
  </si>
  <si>
    <t>153</t>
  </si>
  <si>
    <t>Мозамбик</t>
  </si>
  <si>
    <t>154</t>
  </si>
  <si>
    <t>Оман</t>
  </si>
  <si>
    <t>155</t>
  </si>
  <si>
    <t>Намибия</t>
  </si>
  <si>
    <t>156</t>
  </si>
  <si>
    <t>Науру</t>
  </si>
  <si>
    <t>157</t>
  </si>
  <si>
    <t>Непал</t>
  </si>
  <si>
    <t>158</t>
  </si>
  <si>
    <t>Нидерланды</t>
  </si>
  <si>
    <t>159</t>
  </si>
  <si>
    <t>Кюрасао</t>
  </si>
  <si>
    <t>160</t>
  </si>
  <si>
    <t>Аруба</t>
  </si>
  <si>
    <t>161</t>
  </si>
  <si>
    <t>Сен-Мартен (Нидерландская часть)</t>
  </si>
  <si>
    <t>162</t>
  </si>
  <si>
    <t>Бонэйр, Синт-Эстатиус и Саба</t>
  </si>
  <si>
    <t>163</t>
  </si>
  <si>
    <t>Новая Каледония</t>
  </si>
  <si>
    <t>164</t>
  </si>
  <si>
    <t>Вануату</t>
  </si>
  <si>
    <t>165</t>
  </si>
  <si>
    <t>Новая Зеландия</t>
  </si>
  <si>
    <t>166</t>
  </si>
  <si>
    <t>Никарагуа</t>
  </si>
  <si>
    <t>167</t>
  </si>
  <si>
    <t>Нигер</t>
  </si>
  <si>
    <t>168</t>
  </si>
  <si>
    <t>Нигерия</t>
  </si>
  <si>
    <t>169</t>
  </si>
  <si>
    <t>Ниуэ</t>
  </si>
  <si>
    <t>170</t>
  </si>
  <si>
    <t>Остров Норфолк</t>
  </si>
  <si>
    <t>171</t>
  </si>
  <si>
    <t>Норвегия</t>
  </si>
  <si>
    <t>172</t>
  </si>
  <si>
    <t>Северные Марианские острова</t>
  </si>
  <si>
    <t>173</t>
  </si>
  <si>
    <t>Малые Тихоокеанские отдаленные острова Соединенных Штатов</t>
  </si>
  <si>
    <t>174</t>
  </si>
  <si>
    <t>Микронезия, Федеративные Штаты</t>
  </si>
  <si>
    <t>175</t>
  </si>
  <si>
    <t>Маршалловы острова</t>
  </si>
  <si>
    <t>176</t>
  </si>
  <si>
    <t>Палау</t>
  </si>
  <si>
    <t>177</t>
  </si>
  <si>
    <t>Пакистан</t>
  </si>
  <si>
    <t>178</t>
  </si>
  <si>
    <t>Панама</t>
  </si>
  <si>
    <t>179</t>
  </si>
  <si>
    <t>Папуа-Новая Гвинея</t>
  </si>
  <si>
    <t>180</t>
  </si>
  <si>
    <t>Парагвай</t>
  </si>
  <si>
    <t>181</t>
  </si>
  <si>
    <t>Перу</t>
  </si>
  <si>
    <t>182</t>
  </si>
  <si>
    <t>Филиппины</t>
  </si>
  <si>
    <t>183</t>
  </si>
  <si>
    <t>Питкерн</t>
  </si>
  <si>
    <t>184</t>
  </si>
  <si>
    <t>Польша</t>
  </si>
  <si>
    <t>185</t>
  </si>
  <si>
    <t>Португалия</t>
  </si>
  <si>
    <t>186</t>
  </si>
  <si>
    <t>Гвинея-Бисау</t>
  </si>
  <si>
    <t>187</t>
  </si>
  <si>
    <t>Тимор-Лесте</t>
  </si>
  <si>
    <t>188</t>
  </si>
  <si>
    <t>Пуэрто-Рико</t>
  </si>
  <si>
    <t>189</t>
  </si>
  <si>
    <t>Катар</t>
  </si>
  <si>
    <t>190</t>
  </si>
  <si>
    <t>Реюньон</t>
  </si>
  <si>
    <t>191</t>
  </si>
  <si>
    <t>Румыния</t>
  </si>
  <si>
    <t>192</t>
  </si>
  <si>
    <t>Руанда</t>
  </si>
  <si>
    <t>193</t>
  </si>
  <si>
    <t>Сен-Бартелеми</t>
  </si>
  <si>
    <t>194</t>
  </si>
  <si>
    <t>Святая Елена, Остров Вознесения, Тристан-да-Кунья</t>
  </si>
  <si>
    <t>195</t>
  </si>
  <si>
    <t>Сент-Китс и Невис</t>
  </si>
  <si>
    <t>196</t>
  </si>
  <si>
    <t>Ангилья</t>
  </si>
  <si>
    <t>197</t>
  </si>
  <si>
    <t>Сент-Люсия</t>
  </si>
  <si>
    <t>198</t>
  </si>
  <si>
    <t>Сен-Мартен (Французская часть)</t>
  </si>
  <si>
    <t>199</t>
  </si>
  <si>
    <t>Сен-Пьер и Микелон</t>
  </si>
  <si>
    <t>200</t>
  </si>
  <si>
    <t>Сент-Винсент и Гренадины</t>
  </si>
  <si>
    <t>201</t>
  </si>
  <si>
    <t>Сан-Марино</t>
  </si>
  <si>
    <t>202</t>
  </si>
  <si>
    <t>Сан-Томе и Принсипи</t>
  </si>
  <si>
    <t>203</t>
  </si>
  <si>
    <t>Саудовская Аравия</t>
  </si>
  <si>
    <t>204</t>
  </si>
  <si>
    <t>Сенегал</t>
  </si>
  <si>
    <t>205</t>
  </si>
  <si>
    <t>Сербия</t>
  </si>
  <si>
    <t>206</t>
  </si>
  <si>
    <t>Сейшелы</t>
  </si>
  <si>
    <t>207</t>
  </si>
  <si>
    <t>Сьерра-Леоне</t>
  </si>
  <si>
    <t>208</t>
  </si>
  <si>
    <t>Сингапур</t>
  </si>
  <si>
    <t>209</t>
  </si>
  <si>
    <t>Словакия</t>
  </si>
  <si>
    <t>210</t>
  </si>
  <si>
    <t>Вьетнам</t>
  </si>
  <si>
    <t>211</t>
  </si>
  <si>
    <t>Словения</t>
  </si>
  <si>
    <t>212</t>
  </si>
  <si>
    <t>Сомали</t>
  </si>
  <si>
    <t>213</t>
  </si>
  <si>
    <t>Южная Африка</t>
  </si>
  <si>
    <t>214</t>
  </si>
  <si>
    <t>Зимбабве</t>
  </si>
  <si>
    <t>215</t>
  </si>
  <si>
    <t>Испания</t>
  </si>
  <si>
    <t>216</t>
  </si>
  <si>
    <t>Западная Сахара</t>
  </si>
  <si>
    <t>217</t>
  </si>
  <si>
    <t>Судан</t>
  </si>
  <si>
    <t>218</t>
  </si>
  <si>
    <t>Суринам</t>
  </si>
  <si>
    <t>219</t>
  </si>
  <si>
    <t>Шпицберген и Ян Майен</t>
  </si>
  <si>
    <t>220</t>
  </si>
  <si>
    <t>Эсватини</t>
  </si>
  <si>
    <t>221</t>
  </si>
  <si>
    <t>Швеция</t>
  </si>
  <si>
    <t>222</t>
  </si>
  <si>
    <t>Швейцария</t>
  </si>
  <si>
    <t>223</t>
  </si>
  <si>
    <t>Сирийская Арабская Республика</t>
  </si>
  <si>
    <t>224</t>
  </si>
  <si>
    <t>Таиланд</t>
  </si>
  <si>
    <t>225</t>
  </si>
  <si>
    <t>Того</t>
  </si>
  <si>
    <t>226</t>
  </si>
  <si>
    <t>Токелау</t>
  </si>
  <si>
    <t>227</t>
  </si>
  <si>
    <t>Тонга</t>
  </si>
  <si>
    <t>228</t>
  </si>
  <si>
    <t>Тринидад и Тобаго</t>
  </si>
  <si>
    <t>229</t>
  </si>
  <si>
    <t>Объединенные Арабские Эмираты</t>
  </si>
  <si>
    <t>230</t>
  </si>
  <si>
    <t>Тунис</t>
  </si>
  <si>
    <t>231</t>
  </si>
  <si>
    <t>Турция</t>
  </si>
  <si>
    <t>232</t>
  </si>
  <si>
    <t>Острова Теркс и Кайкос</t>
  </si>
  <si>
    <t>233</t>
  </si>
  <si>
    <t>Тувалу</t>
  </si>
  <si>
    <t>234</t>
  </si>
  <si>
    <t>Уганда</t>
  </si>
  <si>
    <t>235</t>
  </si>
  <si>
    <t>Северная Македония</t>
  </si>
  <si>
    <t>236</t>
  </si>
  <si>
    <t>Египет</t>
  </si>
  <si>
    <t>237</t>
  </si>
  <si>
    <t>Соединенное Королевство</t>
  </si>
  <si>
    <t>238</t>
  </si>
  <si>
    <t>Гернси</t>
  </si>
  <si>
    <t>239</t>
  </si>
  <si>
    <t>Джерси</t>
  </si>
  <si>
    <t>240</t>
  </si>
  <si>
    <t>Остров Мэн</t>
  </si>
  <si>
    <t>241</t>
  </si>
  <si>
    <t>Танзания, Объединенная Республика</t>
  </si>
  <si>
    <t>242</t>
  </si>
  <si>
    <t>Соединенные Штаты</t>
  </si>
  <si>
    <t>243</t>
  </si>
  <si>
    <t>Виргинские острова (США)</t>
  </si>
  <si>
    <t>244</t>
  </si>
  <si>
    <t>Буркина-Фасо</t>
  </si>
  <si>
    <t>245</t>
  </si>
  <si>
    <t>Уругвай</t>
  </si>
  <si>
    <t>246</t>
  </si>
  <si>
    <t>Венесуэла (Боливарианская Республика)</t>
  </si>
  <si>
    <t>247</t>
  </si>
  <si>
    <t>Уоллис и Футуна</t>
  </si>
  <si>
    <t>248</t>
  </si>
  <si>
    <t>Самоа</t>
  </si>
  <si>
    <t>249</t>
  </si>
  <si>
    <t>Йемен</t>
  </si>
  <si>
    <t>250</t>
  </si>
  <si>
    <t>Замбия</t>
  </si>
  <si>
    <t>251</t>
  </si>
  <si>
    <t>Южный Судан</t>
  </si>
  <si>
    <t>252</t>
  </si>
  <si>
    <t>Не указавшие страну</t>
  </si>
  <si>
    <t>253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</si>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</sst>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80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46022.65693287037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6"/>
  <sheetViews>
    <sheetView showGridLines="0" workbookViewId="0"/>
  </sheetViews>
  <sheetFormatPr defaultRowHeight="15" x14ac:dyDescent="0.25"/>
  <cols>
    <col min="1" max="1" width="65.28515625" customWidth="1"/>
    <col min="2" max="2" width="10" customWidth="1"/>
    <col min="12" max="12" width="250" customWidth="1"/>
  </cols>
  <sheetData>
    <row r="1" spans="1:12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2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/>
      <c r="F2" s="10"/>
      <c r="G2" s="10"/>
      <c r="H2" s="10"/>
      <c r="I2" s="10"/>
      <c r="J2" s="10"/>
      <c r="K2" s="10"/>
    </row>
    <row r="3" spans="1:12" ht="75" x14ac:dyDescent="0.25">
      <c r="A3" s="10"/>
      <c r="B3" s="10"/>
      <c r="C3" s="10"/>
      <c r="D3" s="1" t="s">
        <v>19</v>
      </c>
      <c r="E3" s="1" t="s">
        <v>20</v>
      </c>
      <c r="F3" s="1" t="s">
        <v>21</v>
      </c>
      <c r="G3" s="1" t="s">
        <v>22</v>
      </c>
      <c r="H3" s="1" t="s">
        <v>23</v>
      </c>
      <c r="I3" s="1" t="s">
        <v>24</v>
      </c>
      <c r="J3" s="1" t="s">
        <v>25</v>
      </c>
      <c r="K3" s="1" t="s">
        <v>26</v>
      </c>
    </row>
    <row r="4" spans="1:12" x14ac:dyDescent="0.25">
      <c r="A4" s="10"/>
      <c r="B4" s="10"/>
      <c r="C4" s="1" t="s">
        <v>14</v>
      </c>
      <c r="D4" s="1" t="s">
        <v>27</v>
      </c>
      <c r="E4" s="1" t="s">
        <v>28</v>
      </c>
      <c r="F4" s="1" t="s">
        <v>29</v>
      </c>
      <c r="G4" s="1" t="s">
        <v>30</v>
      </c>
      <c r="H4" s="1" t="s">
        <v>31</v>
      </c>
      <c r="I4" s="1" t="s">
        <v>32</v>
      </c>
      <c r="J4" s="1" t="s">
        <v>33</v>
      </c>
      <c r="K4" s="1" t="s">
        <v>34</v>
      </c>
    </row>
    <row r="5" spans="1:12" ht="30" customHeight="1" x14ac:dyDescent="0.25">
      <c r="A5" s="2" t="s">
        <v>35</v>
      </c>
      <c r="B5" s="1" t="s">
        <v>36</v>
      </c>
      <c r="C5" s="7"/>
      <c r="D5" s="7"/>
      <c r="E5" s="7"/>
      <c r="F5" s="7"/>
      <c r="G5" s="7"/>
      <c r="H5" s="7"/>
      <c r="I5" s="7"/>
      <c r="J5" s="7"/>
      <c r="K5" s="7"/>
      <c r="L5" s="3" t="str">
        <f>IFERROR(IF(C5=ROUND(SUM(D5:K5),0)," "," Стр. 01, Гр. 1 [C5]  д.б. = [Окр(Сум(D5:K5),0)] {" &amp; ROUND(SUM(D5:K5),0) &amp; "}.")," ") &amp; IFERROR(IF(C5=ROUND(C6+C18+C257,0)," "," Стр. 01, Гр. 1 [C5]  д.б. = [Окр(C6+C18+C257,0)] {" &amp; ROUND(C6+C18+C257,0) &amp; "}.")," ") &amp; IFERROR(IF(D5=ROUND(D6+D18+D257,0)," "," Стр. 01, Гр. 2 [D5]  д.б. = [Окр(D6+D18+D257,0)] {" &amp; ROUND(D6+D18+D257,0) &amp; "}.")," ") &amp; IFERROR(IF(E5=ROUND(E6+E18+E257,0)," "," Стр. 01, Гр. 3 [E5]  д.б. = [Окр(E6+E18+E257,0)] {" &amp; ROUND(E6+E18+E257,0) &amp; "}.")," ") &amp; IFERROR(IF(F5=ROUND(F6+F18+F257,0)," "," Стр. 01, Гр. 4 [F5]  д.б. = [Окр(F6+F18+F257,0)] {" &amp; ROUND(F6+F18+F257,0) &amp; "}.")," ") &amp; IFERROR(IF(G5=ROUND(G6+G18+G257,0)," "," Стр. 01, Гр. 5 [G5]  д.б. = [Окр(G6+G18+G257,0)] {" &amp; ROUND(G6+G18+G257,0) &amp; "}.")," ") &amp; IFERROR(IF(H5=ROUND(H6+H18+H257,0)," "," Стр. 01, Гр. 6 [H5]  д.б. = [Окр(H6+H18+H257,0)] {" &amp; ROUND(H6+H18+H257,0) &amp; "}.")," ") &amp; IFERROR(IF(I5=ROUND(I6+I18+I257,0)," "," Стр. 01, Гр. 7 [I5]  д.б. = [Окр(I6+I18+I257,0)] {" &amp; ROUND(I6+I18+I257,0) &amp; "}.")," ") &amp; IFERROR(IF(J5=ROUND(J6+J18+J257,0)," "," Стр. 01, Гр. 8 [J5]  д.б. = [Окр(J6+J18+J257,0)] {" &amp; ROUND(J6+J18+J257,0) &amp; "}.")," ") &amp; IFERROR(IF(K5=ROUND(K6+K18+K257,0)," "," Стр. 01, Гр. 9 [K5]  д.б. = [Окр(K6+K18+K257,0)] {" &amp; ROUND(K6+K18+K257,0) &amp; "}.")," ")</f>
        <v xml:space="preserve">          </v>
      </c>
    </row>
    <row r="6" spans="1:12" ht="30" customHeight="1" x14ac:dyDescent="0.25">
      <c r="A6" s="2" t="s">
        <v>37</v>
      </c>
      <c r="B6" s="1" t="s">
        <v>38</v>
      </c>
      <c r="C6" s="7"/>
      <c r="D6" s="7"/>
      <c r="E6" s="7"/>
      <c r="F6" s="7"/>
      <c r="G6" s="7"/>
      <c r="H6" s="7"/>
      <c r="I6" s="7"/>
      <c r="J6" s="7"/>
      <c r="K6" s="7"/>
      <c r="L6" s="3" t="str">
        <f>IFERROR(IF(C6=ROUND(SUM(D6:K6),0)," "," Стр. 02, Гр. 1 [C6]  д.б. = [Окр(Сум(D6:K6),0)] {" &amp; ROUND(SUM(D6:K6),0) &amp; "}.")," ") &amp; IFERROR(IF(C6=ROUND(SUM(C7:C17),0)," "," Стр. 02, Гр. 1 [C6]  д.б. = [Окр(Сум(C7:C17),0)] {" &amp; ROUND(SUM(C7:C17),0) &amp; "}.")," ") &amp; IFERROR(IF(D6=ROUND(SUM(D7:D17),0)," "," Стр. 02, Гр. 2 [D6]  д.б. = [Окр(Сум(D7:D17),0)] {" &amp; ROUND(SUM(D7:D17),0) &amp; "}.")," ") &amp; IFERROR(IF(E6=ROUND(SUM(E7:E17),0)," "," Стр. 02, Гр. 3 [E6]  д.б. = [Окр(Сум(E7:E17),0)] {" &amp; ROUND(SUM(E7:E17),0) &amp; "}.")," ") &amp; IFERROR(IF(F6=ROUND(SUM(F7:F17),0)," "," Стр. 02, Гр. 4 [F6]  д.б. = [Окр(Сум(F7:F17),0)] {" &amp; ROUND(SUM(F7:F17),0) &amp; "}.")," ") &amp; IFERROR(IF(G6=ROUND(SUM(G7:G17),0)," "," Стр. 02, Гр. 5 [G6]  д.б. = [Окр(Сум(G7:G17),0)] {" &amp; ROUND(SUM(G7:G17),0) &amp; "}.")," ") &amp; IFERROR(IF(H6=ROUND(SUM(H7:H17),0)," "," Стр. 02, Гр. 6 [H6]  д.б. = [Окр(Сум(H7:H17),0)] {" &amp; ROUND(SUM(H7:H17),0) &amp; "}.")," ") &amp; IFERROR(IF(I6=ROUND(SUM(I7:I17),0)," "," Стр. 02, Гр. 7 [I6]  д.б. = [Окр(Сум(I7:I17),0)] {" &amp; ROUND(SUM(I7:I17),0) &amp; "}.")," ") &amp; IFERROR(IF(J6=ROUND(SUM(J7:J17),0)," "," Стр. 02, Гр. 8 [J6]  д.б. = [Окр(Сум(J7:J17),0)] {" &amp; ROUND(SUM(J7:J17),0) &amp; "}.")," ") &amp; IFERROR(IF(K6=ROUND(SUM(K7:K17),0)," "," Стр. 02, Гр. 9 [K6]  д.б. = [Окр(Сум(K7:K17),0)] {" &amp; ROUND(SUM(K7:K17),0) &amp; "}.")," ")</f>
        <v xml:space="preserve">          </v>
      </c>
    </row>
    <row r="7" spans="1:12" ht="30" customHeight="1" x14ac:dyDescent="0.25">
      <c r="A7" s="2" t="s">
        <v>39</v>
      </c>
      <c r="B7" s="1" t="s">
        <v>40</v>
      </c>
      <c r="C7" s="7"/>
      <c r="D7" s="7"/>
      <c r="E7" s="7"/>
      <c r="F7" s="7"/>
      <c r="G7" s="7"/>
      <c r="H7" s="7"/>
      <c r="I7" s="7"/>
      <c r="J7" s="7"/>
      <c r="K7" s="7"/>
      <c r="L7" s="3" t="str">
        <f>IFERROR(IF(C7=ROUND(SUM(D7:K7),0)," "," Стр. 03, Гр. 1 [C7]  д.б. = [Окр(Сум(D7:K7),0)] {" &amp; ROUND(SUM(D7:K7),0) &amp; "}.")," ")</f>
        <v xml:space="preserve"> </v>
      </c>
    </row>
    <row r="8" spans="1:12" ht="30" customHeight="1" x14ac:dyDescent="0.25">
      <c r="A8" s="2" t="s">
        <v>41</v>
      </c>
      <c r="B8" s="1" t="s">
        <v>42</v>
      </c>
      <c r="C8" s="7"/>
      <c r="D8" s="7"/>
      <c r="E8" s="7"/>
      <c r="F8" s="7"/>
      <c r="G8" s="7"/>
      <c r="H8" s="7"/>
      <c r="I8" s="7"/>
      <c r="J8" s="7"/>
      <c r="K8" s="7"/>
      <c r="L8" s="3" t="str">
        <f>IFERROR(IF(C8=ROUND(SUM(D8:K8),0)," "," Стр. 04, Гр. 1 [C8]  д.б. = [Окр(Сум(D8:K8),0)] {" &amp; ROUND(SUM(D8:K8),0) &amp; "}.")," ")</f>
        <v xml:space="preserve"> </v>
      </c>
    </row>
    <row r="9" spans="1:12" ht="30" customHeight="1" x14ac:dyDescent="0.25">
      <c r="A9" s="2" t="s">
        <v>43</v>
      </c>
      <c r="B9" s="1" t="s">
        <v>44</v>
      </c>
      <c r="C9" s="7"/>
      <c r="D9" s="7"/>
      <c r="E9" s="7"/>
      <c r="F9" s="7"/>
      <c r="G9" s="7"/>
      <c r="H9" s="7"/>
      <c r="I9" s="7"/>
      <c r="J9" s="7"/>
      <c r="K9" s="7"/>
      <c r="L9" s="3" t="str">
        <f>IFERROR(IF(C9=ROUND(SUM(D9:K9),0)," "," Стр. 05, Гр. 1 [C9]  д.б. = [Окр(Сум(D9:K9),0)] {" &amp; ROUND(SUM(D9:K9),0) &amp; "}.")," ")</f>
        <v xml:space="preserve"> </v>
      </c>
    </row>
    <row r="10" spans="1:12" ht="30" customHeight="1" x14ac:dyDescent="0.25">
      <c r="A10" s="2" t="s">
        <v>45</v>
      </c>
      <c r="B10" s="1" t="s">
        <v>46</v>
      </c>
      <c r="C10" s="7"/>
      <c r="D10" s="7"/>
      <c r="E10" s="7"/>
      <c r="F10" s="7"/>
      <c r="G10" s="7"/>
      <c r="H10" s="7"/>
      <c r="I10" s="7"/>
      <c r="J10" s="7"/>
      <c r="K10" s="7"/>
      <c r="L10" s="3" t="str">
        <f>IFERROR(IF(C10=ROUND(SUM(D10:K10),0)," "," Стр. 06, Гр. 1 [C10]  д.б. = [Окр(Сум(D10:K10),0)] {" &amp; ROUND(SUM(D10:K10),0) &amp; "}.")," ")</f>
        <v xml:space="preserve"> </v>
      </c>
    </row>
    <row r="11" spans="1:12" ht="30" customHeight="1" x14ac:dyDescent="0.25">
      <c r="A11" s="2" t="s">
        <v>47</v>
      </c>
      <c r="B11" s="1" t="s">
        <v>48</v>
      </c>
      <c r="C11" s="7"/>
      <c r="D11" s="7"/>
      <c r="E11" s="7"/>
      <c r="F11" s="7"/>
      <c r="G11" s="7"/>
      <c r="H11" s="7"/>
      <c r="I11" s="7"/>
      <c r="J11" s="7"/>
      <c r="K11" s="7"/>
      <c r="L11" s="3" t="str">
        <f>IFERROR(IF(C11=ROUND(SUM(D11:K11),0)," "," Стр. 07, Гр. 1 [C11]  д.б. = [Окр(Сум(D11:K11),0)] {" &amp; ROUND(SUM(D11:K11),0) &amp; "}.")," ")</f>
        <v xml:space="preserve"> </v>
      </c>
    </row>
    <row r="12" spans="1:12" ht="30" customHeight="1" x14ac:dyDescent="0.25">
      <c r="A12" s="2" t="s">
        <v>49</v>
      </c>
      <c r="B12" s="1" t="s">
        <v>50</v>
      </c>
      <c r="C12" s="7"/>
      <c r="D12" s="7"/>
      <c r="E12" s="7"/>
      <c r="F12" s="7"/>
      <c r="G12" s="7"/>
      <c r="H12" s="7"/>
      <c r="I12" s="7"/>
      <c r="J12" s="7"/>
      <c r="K12" s="7"/>
      <c r="L12" s="3" t="str">
        <f>IFERROR(IF(C12=ROUND(SUM(D12:K12),0)," "," Стр. 08, Гр. 1 [C12]  д.б. = [Окр(Сум(D12:K12),0)] {" &amp; ROUND(SUM(D12:K12),0) &amp; "}.")," ")</f>
        <v xml:space="preserve"> </v>
      </c>
    </row>
    <row r="13" spans="1:12" ht="30" customHeight="1" x14ac:dyDescent="0.25">
      <c r="A13" s="2" t="s">
        <v>51</v>
      </c>
      <c r="B13" s="1" t="s">
        <v>52</v>
      </c>
      <c r="C13" s="7"/>
      <c r="D13" s="7"/>
      <c r="E13" s="7"/>
      <c r="F13" s="7"/>
      <c r="G13" s="7"/>
      <c r="H13" s="7"/>
      <c r="I13" s="7"/>
      <c r="J13" s="7"/>
      <c r="K13" s="7"/>
      <c r="L13" s="3" t="str">
        <f>IFERROR(IF(C13=ROUND(SUM(D13:K13),0)," "," Стр. 09, Гр. 1 [C13]  д.б. = [Окр(Сум(D13:K13),0)] {" &amp; ROUND(SUM(D13:K13),0) &amp; "}.")," ")</f>
        <v xml:space="preserve"> </v>
      </c>
    </row>
    <row r="14" spans="1:12" ht="30" customHeight="1" x14ac:dyDescent="0.25">
      <c r="A14" s="2" t="s">
        <v>53</v>
      </c>
      <c r="B14" s="1" t="s">
        <v>54</v>
      </c>
      <c r="C14" s="7"/>
      <c r="D14" s="7"/>
      <c r="E14" s="7"/>
      <c r="F14" s="7"/>
      <c r="G14" s="7"/>
      <c r="H14" s="7"/>
      <c r="I14" s="7"/>
      <c r="J14" s="7"/>
      <c r="K14" s="7"/>
      <c r="L14" s="3" t="str">
        <f>IFERROR(IF(C14=ROUND(SUM(D14:K14),0)," "," Стр. 10, Гр. 1 [C14]  д.б. = [Окр(Сум(D14:K14),0)] {" &amp; ROUND(SUM(D14:K14),0) &amp; "}.")," ")</f>
        <v xml:space="preserve"> </v>
      </c>
    </row>
    <row r="15" spans="1:12" ht="30" customHeight="1" x14ac:dyDescent="0.25">
      <c r="A15" s="2" t="s">
        <v>55</v>
      </c>
      <c r="B15" s="1" t="s">
        <v>56</v>
      </c>
      <c r="C15" s="7"/>
      <c r="D15" s="7"/>
      <c r="E15" s="7"/>
      <c r="F15" s="7"/>
      <c r="G15" s="7"/>
      <c r="H15" s="7"/>
      <c r="I15" s="7"/>
      <c r="J15" s="7"/>
      <c r="K15" s="7"/>
      <c r="L15" s="3" t="str">
        <f>IFERROR(IF(C15=ROUND(SUM(D15:K15),0)," "," Стр. 11, Гр. 1 [C15]  д.б. = [Окр(Сум(D15:K15),0)] {" &amp; ROUND(SUM(D15:K15),0) &amp; "}.")," ")</f>
        <v xml:space="preserve"> </v>
      </c>
    </row>
    <row r="16" spans="1:12" ht="30" customHeight="1" x14ac:dyDescent="0.25">
      <c r="A16" s="2" t="s">
        <v>57</v>
      </c>
      <c r="B16" s="1" t="s">
        <v>58</v>
      </c>
      <c r="C16" s="7"/>
      <c r="D16" s="7"/>
      <c r="E16" s="7"/>
      <c r="F16" s="7"/>
      <c r="G16" s="7"/>
      <c r="H16" s="7"/>
      <c r="I16" s="7"/>
      <c r="J16" s="7"/>
      <c r="K16" s="7"/>
      <c r="L16" s="3" t="str">
        <f>IFERROR(IF(C16=ROUND(SUM(D16:K16),0)," "," Стр. 12, Гр. 1 [C16]  д.б. = [Окр(Сум(D16:K16),0)] {" &amp; ROUND(SUM(D16:K16),0) &amp; "}.")," ")</f>
        <v xml:space="preserve"> </v>
      </c>
    </row>
    <row r="17" spans="1:12" ht="30" customHeight="1" x14ac:dyDescent="0.25">
      <c r="A17" s="2" t="s">
        <v>59</v>
      </c>
      <c r="B17" s="1" t="s">
        <v>60</v>
      </c>
      <c r="C17" s="7"/>
      <c r="D17" s="7"/>
      <c r="E17" s="7"/>
      <c r="F17" s="7"/>
      <c r="G17" s="7"/>
      <c r="H17" s="7"/>
      <c r="I17" s="7"/>
      <c r="J17" s="7"/>
      <c r="K17" s="7"/>
      <c r="L17" s="3" t="str">
        <f>IFERROR(IF(C17=ROUND(SUM(D17:K17),0)," "," Стр. 13, Гр. 1 [C17]  д.б. = [Окр(Сум(D17:K17),0)] {" &amp; ROUND(SUM(D17:K17),0) &amp; "}.")," ")</f>
        <v xml:space="preserve"> </v>
      </c>
    </row>
    <row r="18" spans="1:12" ht="30" customHeight="1" x14ac:dyDescent="0.25">
      <c r="A18" s="2" t="s">
        <v>61</v>
      </c>
      <c r="B18" s="1" t="s">
        <v>62</v>
      </c>
      <c r="C18" s="7"/>
      <c r="D18" s="7"/>
      <c r="E18" s="7"/>
      <c r="F18" s="7"/>
      <c r="G18" s="7"/>
      <c r="H18" s="7"/>
      <c r="I18" s="7"/>
      <c r="J18" s="7"/>
      <c r="K18" s="7"/>
      <c r="L18" s="3" t="str">
        <f>IFERROR(IF(C18=ROUND(SUM(D18:K18),0)," "," Стр. 14, Гр. 1 [C18]  д.б. = [Окр(Сум(D18:K18),0)] {" &amp; ROUND(SUM(D18:K18),0) &amp; "}.")," ") &amp; IFERROR(IF(C18=ROUND(SUM(C19:C256),0)," "," Стр. 14, Гр. 1 [C18]  д.б. = [Окр(Сум(C19:C256),0)] {" &amp; ROUND(SUM(C19:C256),0) &amp; "}.")," ") &amp; IFERROR(IF(D18=ROUND(SUM(D19:D256),0)," "," Стр. 14, Гр. 2 [D18]  д.б. = [Окр(Сум(D19:D256),0)] {" &amp; ROUND(SUM(D19:D256),0) &amp; "}.")," ") &amp; IFERROR(IF(E18=ROUND(SUM(E19:E256),0)," "," Стр. 14, Гр. 3 [E18]  д.б. = [Окр(Сум(E19:E256),0)] {" &amp; ROUND(SUM(E19:E256),0) &amp; "}.")," ") &amp; IFERROR(IF(F18=ROUND(SUM(F19:F256),0)," "," Стр. 14, Гр. 4 [F18]  д.б. = [Окр(Сум(F19:F256),0)] {" &amp; ROUND(SUM(F19:F256),0) &amp; "}.")," ") &amp; IFERROR(IF(G18=ROUND(SUM(G19:G256),0)," "," Стр. 14, Гр. 5 [G18]  д.б. = [Окр(Сум(G19:G256),0)] {" &amp; ROUND(SUM(G19:G256),0) &amp; "}.")," ") &amp; IFERROR(IF(H18=ROUND(SUM(H19:H256),0)," "," Стр. 14, Гр. 6 [H18]  д.б. = [Окр(Сум(H19:H256),0)] {" &amp; ROUND(SUM(H19:H256),0) &amp; "}.")," ") &amp; IFERROR(IF(I18=ROUND(SUM(I19:I256),0)," "," Стр. 14, Гр. 7 [I18]  д.б. = [Окр(Сум(I19:I256),0)] {" &amp; ROUND(SUM(I19:I256),0) &amp; "}.")," ") &amp; IFERROR(IF(J18=ROUND(SUM(J19:J256),0)," "," Стр. 14, Гр. 8 [J18]  д.б. = [Окр(Сум(J19:J256),0)] {" &amp; ROUND(SUM(J19:J256),0) &amp; "}.")," ") &amp; IFERROR(IF(K18=ROUND(SUM(K19:K256),0)," "," Стр. 14, Гр. 9 [K18]  д.б. = [Окр(Сум(K19:K256),0)] {" &amp; ROUND(SUM(K19:K256),0) &amp; "}.")," ")</f>
        <v xml:space="preserve">          </v>
      </c>
    </row>
    <row r="19" spans="1:12" ht="30" customHeight="1" x14ac:dyDescent="0.25">
      <c r="A19" s="2" t="s">
        <v>63</v>
      </c>
      <c r="B19" s="1" t="s">
        <v>64</v>
      </c>
      <c r="C19" s="7"/>
      <c r="D19" s="7"/>
      <c r="E19" s="7"/>
      <c r="F19" s="7"/>
      <c r="G19" s="7"/>
      <c r="H19" s="7"/>
      <c r="I19" s="7"/>
      <c r="J19" s="7"/>
      <c r="K19" s="7"/>
      <c r="L19" s="3" t="str">
        <f>IFERROR(IF(C19=ROUND(SUM(D19:K19),0)," "," Стр. 15, Гр. 1 [C19]  д.б. = [Окр(Сум(D19:K19),0)] {" &amp; ROUND(SUM(D19:K19),0) &amp; "}.")," ")</f>
        <v xml:space="preserve"> </v>
      </c>
    </row>
    <row r="20" spans="1:12" ht="30" customHeight="1" x14ac:dyDescent="0.25">
      <c r="A20" s="2" t="s">
        <v>65</v>
      </c>
      <c r="B20" s="1" t="s">
        <v>66</v>
      </c>
      <c r="C20" s="7"/>
      <c r="D20" s="7"/>
      <c r="E20" s="7"/>
      <c r="F20" s="7"/>
      <c r="G20" s="7"/>
      <c r="H20" s="7"/>
      <c r="I20" s="7"/>
      <c r="J20" s="7"/>
      <c r="K20" s="7"/>
      <c r="L20" s="3" t="str">
        <f>IFERROR(IF(C20=ROUND(SUM(D20:K20),0)," "," Стр. 16, Гр. 1 [C20]  д.б. = [Окр(Сум(D20:K20),0)] {" &amp; ROUND(SUM(D20:K20),0) &amp; "}.")," ")</f>
        <v xml:space="preserve"> </v>
      </c>
    </row>
    <row r="21" spans="1:12" ht="30" customHeight="1" x14ac:dyDescent="0.25">
      <c r="A21" s="2" t="s">
        <v>67</v>
      </c>
      <c r="B21" s="1" t="s">
        <v>68</v>
      </c>
      <c r="C21" s="7"/>
      <c r="D21" s="7"/>
      <c r="E21" s="7"/>
      <c r="F21" s="7"/>
      <c r="G21" s="7"/>
      <c r="H21" s="7"/>
      <c r="I21" s="7"/>
      <c r="J21" s="7"/>
      <c r="K21" s="7"/>
      <c r="L21" s="3" t="str">
        <f>IFERROR(IF(C21=ROUND(SUM(D21:K21),0)," "," Стр. 17, Гр. 1 [C21]  д.б. = [Окр(Сум(D21:K21),0)] {" &amp; ROUND(SUM(D21:K21),0) &amp; "}.")," ")</f>
        <v xml:space="preserve"> </v>
      </c>
    </row>
    <row r="22" spans="1:12" ht="30" customHeight="1" x14ac:dyDescent="0.25">
      <c r="A22" s="2" t="s">
        <v>69</v>
      </c>
      <c r="B22" s="1" t="s">
        <v>70</v>
      </c>
      <c r="C22" s="7"/>
      <c r="D22" s="7"/>
      <c r="E22" s="7"/>
      <c r="F22" s="7"/>
      <c r="G22" s="7"/>
      <c r="H22" s="7"/>
      <c r="I22" s="7"/>
      <c r="J22" s="7"/>
      <c r="K22" s="7"/>
      <c r="L22" s="3" t="str">
        <f>IFERROR(IF(C22=ROUND(SUM(D22:K22),0)," "," Стр. 18, Гр. 1 [C22]  д.б. = [Окр(Сум(D22:K22),0)] {" &amp; ROUND(SUM(D22:K22),0) &amp; "}.")," ")</f>
        <v xml:space="preserve"> </v>
      </c>
    </row>
    <row r="23" spans="1:12" ht="30" customHeight="1" x14ac:dyDescent="0.25">
      <c r="A23" s="2" t="s">
        <v>71</v>
      </c>
      <c r="B23" s="1" t="s">
        <v>72</v>
      </c>
      <c r="C23" s="7"/>
      <c r="D23" s="7"/>
      <c r="E23" s="7"/>
      <c r="F23" s="7"/>
      <c r="G23" s="7"/>
      <c r="H23" s="7"/>
      <c r="I23" s="7"/>
      <c r="J23" s="7"/>
      <c r="K23" s="7"/>
      <c r="L23" s="3" t="str">
        <f>IFERROR(IF(C23=ROUND(SUM(D23:K23),0)," "," Стр. 19, Гр. 1 [C23]  д.б. = [Окр(Сум(D23:K23),0)] {" &amp; ROUND(SUM(D23:K23),0) &amp; "}.")," ")</f>
        <v xml:space="preserve"> </v>
      </c>
    </row>
    <row r="24" spans="1:12" ht="30" customHeight="1" x14ac:dyDescent="0.25">
      <c r="A24" s="2" t="s">
        <v>73</v>
      </c>
      <c r="B24" s="1" t="s">
        <v>74</v>
      </c>
      <c r="C24" s="7"/>
      <c r="D24" s="7"/>
      <c r="E24" s="7"/>
      <c r="F24" s="7"/>
      <c r="G24" s="7"/>
      <c r="H24" s="7"/>
      <c r="I24" s="7"/>
      <c r="J24" s="7"/>
      <c r="K24" s="7"/>
      <c r="L24" s="3" t="str">
        <f>IFERROR(IF(C24=ROUND(SUM(D24:K24),0)," "," Стр. 20, Гр. 1 [C24]  д.б. = [Окр(Сум(D24:K24),0)] {" &amp; ROUND(SUM(D24:K24),0) &amp; "}.")," ")</f>
        <v xml:space="preserve"> </v>
      </c>
    </row>
    <row r="25" spans="1:12" ht="30" customHeight="1" x14ac:dyDescent="0.25">
      <c r="A25" s="2" t="s">
        <v>75</v>
      </c>
      <c r="B25" s="1" t="s">
        <v>76</v>
      </c>
      <c r="C25" s="7"/>
      <c r="D25" s="7"/>
      <c r="E25" s="7"/>
      <c r="F25" s="7"/>
      <c r="G25" s="7"/>
      <c r="H25" s="7"/>
      <c r="I25" s="7"/>
      <c r="J25" s="7"/>
      <c r="K25" s="7"/>
      <c r="L25" s="3" t="str">
        <f>IFERROR(IF(C25=ROUND(SUM(D25:K25),0)," "," Стр. 21, Гр. 1 [C25]  д.б. = [Окр(Сум(D25:K25),0)] {" &amp; ROUND(SUM(D25:K25),0) &amp; "}.")," ")</f>
        <v xml:space="preserve"> </v>
      </c>
    </row>
    <row r="26" spans="1:12" ht="30" customHeight="1" x14ac:dyDescent="0.25">
      <c r="A26" s="2" t="s">
        <v>77</v>
      </c>
      <c r="B26" s="1" t="s">
        <v>78</v>
      </c>
      <c r="C26" s="7"/>
      <c r="D26" s="7"/>
      <c r="E26" s="7"/>
      <c r="F26" s="7"/>
      <c r="G26" s="7"/>
      <c r="H26" s="7"/>
      <c r="I26" s="7"/>
      <c r="J26" s="7"/>
      <c r="K26" s="7"/>
      <c r="L26" s="3" t="str">
        <f>IFERROR(IF(C26=ROUND(SUM(D26:K26),0)," "," Стр. 22, Гр. 1 [C26]  д.б. = [Окр(Сум(D26:K26),0)] {" &amp; ROUND(SUM(D26:K26),0) &amp; "}.")," ")</f>
        <v xml:space="preserve"> </v>
      </c>
    </row>
    <row r="27" spans="1:12" ht="30" customHeight="1" x14ac:dyDescent="0.25">
      <c r="A27" s="2" t="s">
        <v>79</v>
      </c>
      <c r="B27" s="1" t="s">
        <v>80</v>
      </c>
      <c r="C27" s="7"/>
      <c r="D27" s="7"/>
      <c r="E27" s="7"/>
      <c r="F27" s="7"/>
      <c r="G27" s="7"/>
      <c r="H27" s="7"/>
      <c r="I27" s="7"/>
      <c r="J27" s="7"/>
      <c r="K27" s="7"/>
      <c r="L27" s="3" t="str">
        <f>IFERROR(IF(C27=ROUND(SUM(D27:K27),0)," "," Стр. 23, Гр. 1 [C27]  д.б. = [Окр(Сум(D27:K27),0)] {" &amp; ROUND(SUM(D27:K27),0) &amp; "}.")," ")</f>
        <v xml:space="preserve"> </v>
      </c>
    </row>
    <row r="28" spans="1:12" ht="30" customHeight="1" x14ac:dyDescent="0.25">
      <c r="A28" s="2" t="s">
        <v>81</v>
      </c>
      <c r="B28" s="1" t="s">
        <v>82</v>
      </c>
      <c r="C28" s="7"/>
      <c r="D28" s="7"/>
      <c r="E28" s="7"/>
      <c r="F28" s="7"/>
      <c r="G28" s="7"/>
      <c r="H28" s="7"/>
      <c r="I28" s="7"/>
      <c r="J28" s="7"/>
      <c r="K28" s="7"/>
      <c r="L28" s="3" t="str">
        <f>IFERROR(IF(C28=ROUND(SUM(D28:K28),0)," "," Стр. 24, Гр. 1 [C28]  д.б. = [Окр(Сум(D28:K28),0)] {" &amp; ROUND(SUM(D28:K28),0) &amp; "}.")," ")</f>
        <v xml:space="preserve"> </v>
      </c>
    </row>
    <row r="29" spans="1:12" ht="30" customHeight="1" x14ac:dyDescent="0.25">
      <c r="A29" s="2" t="s">
        <v>83</v>
      </c>
      <c r="B29" s="1" t="s">
        <v>84</v>
      </c>
      <c r="C29" s="7"/>
      <c r="D29" s="7"/>
      <c r="E29" s="7"/>
      <c r="F29" s="7"/>
      <c r="G29" s="7"/>
      <c r="H29" s="7"/>
      <c r="I29" s="7"/>
      <c r="J29" s="7"/>
      <c r="K29" s="7"/>
      <c r="L29" s="3" t="str">
        <f>IFERROR(IF(C29=ROUND(SUM(D29:K29),0)," "," Стр. 25, Гр. 1 [C29]  д.б. = [Окр(Сум(D29:K29),0)] {" &amp; ROUND(SUM(D29:K29),0) &amp; "}.")," ")</f>
        <v xml:space="preserve"> </v>
      </c>
    </row>
    <row r="30" spans="1:12" ht="30" customHeight="1" x14ac:dyDescent="0.25">
      <c r="A30" s="2" t="s">
        <v>85</v>
      </c>
      <c r="B30" s="1" t="s">
        <v>86</v>
      </c>
      <c r="C30" s="7"/>
      <c r="D30" s="7"/>
      <c r="E30" s="7"/>
      <c r="F30" s="7"/>
      <c r="G30" s="7"/>
      <c r="H30" s="7"/>
      <c r="I30" s="7"/>
      <c r="J30" s="7"/>
      <c r="K30" s="7"/>
      <c r="L30" s="3" t="str">
        <f>IFERROR(IF(C30=ROUND(SUM(D30:K30),0)," "," Стр. 26, Гр. 1 [C30]  д.б. = [Окр(Сум(D30:K30),0)] {" &amp; ROUND(SUM(D30:K30),0) &amp; "}.")," ")</f>
        <v xml:space="preserve"> </v>
      </c>
    </row>
    <row r="31" spans="1:12" ht="30" customHeight="1" x14ac:dyDescent="0.25">
      <c r="A31" s="2" t="s">
        <v>87</v>
      </c>
      <c r="B31" s="1" t="s">
        <v>88</v>
      </c>
      <c r="C31" s="7"/>
      <c r="D31" s="7"/>
      <c r="E31" s="7"/>
      <c r="F31" s="7"/>
      <c r="G31" s="7"/>
      <c r="H31" s="7"/>
      <c r="I31" s="7"/>
      <c r="J31" s="7"/>
      <c r="K31" s="7"/>
      <c r="L31" s="3" t="str">
        <f>IFERROR(IF(C31=ROUND(SUM(D31:K31),0)," "," Стр. 27, Гр. 1 [C31]  д.б. = [Окр(Сум(D31:K31),0)] {" &amp; ROUND(SUM(D31:K31),0) &amp; "}.")," ")</f>
        <v xml:space="preserve"> </v>
      </c>
    </row>
    <row r="32" spans="1:12" ht="30" customHeight="1" x14ac:dyDescent="0.25">
      <c r="A32" s="2" t="s">
        <v>89</v>
      </c>
      <c r="B32" s="1" t="s">
        <v>90</v>
      </c>
      <c r="C32" s="7"/>
      <c r="D32" s="7"/>
      <c r="E32" s="7"/>
      <c r="F32" s="7"/>
      <c r="G32" s="7"/>
      <c r="H32" s="7"/>
      <c r="I32" s="7"/>
      <c r="J32" s="7"/>
      <c r="K32" s="7"/>
      <c r="L32" s="3" t="str">
        <f>IFERROR(IF(C32=ROUND(SUM(D32:K32),0)," "," Стр. 28, Гр. 1 [C32]  д.б. = [Окр(Сум(D32:K32),0)] {" &amp; ROUND(SUM(D32:K32),0) &amp; "}.")," ")</f>
        <v xml:space="preserve"> </v>
      </c>
    </row>
    <row r="33" spans="1:12" ht="30" customHeight="1" x14ac:dyDescent="0.25">
      <c r="A33" s="2" t="s">
        <v>91</v>
      </c>
      <c r="B33" s="1" t="s">
        <v>92</v>
      </c>
      <c r="C33" s="7"/>
      <c r="D33" s="7"/>
      <c r="E33" s="7"/>
      <c r="F33" s="7"/>
      <c r="G33" s="7"/>
      <c r="H33" s="7"/>
      <c r="I33" s="7"/>
      <c r="J33" s="7"/>
      <c r="K33" s="7"/>
      <c r="L33" s="3" t="str">
        <f>IFERROR(IF(C33=ROUND(SUM(D33:K33),0)," "," Стр. 29, Гр. 1 [C33]  д.б. = [Окр(Сум(D33:K33),0)] {" &amp; ROUND(SUM(D33:K33),0) &amp; "}.")," ")</f>
        <v xml:space="preserve"> </v>
      </c>
    </row>
    <row r="34" spans="1:12" ht="30" customHeight="1" x14ac:dyDescent="0.25">
      <c r="A34" s="2" t="s">
        <v>93</v>
      </c>
      <c r="B34" s="1" t="s">
        <v>94</v>
      </c>
      <c r="C34" s="7"/>
      <c r="D34" s="7"/>
      <c r="E34" s="7"/>
      <c r="F34" s="7"/>
      <c r="G34" s="7"/>
      <c r="H34" s="7"/>
      <c r="I34" s="7"/>
      <c r="J34" s="7"/>
      <c r="K34" s="7"/>
      <c r="L34" s="3" t="str">
        <f>IFERROR(IF(C34=ROUND(SUM(D34:K34),0)," "," Стр. 30, Гр. 1 [C34]  д.б. = [Окр(Сум(D34:K34),0)] {" &amp; ROUND(SUM(D34:K34),0) &amp; "}.")," ")</f>
        <v xml:space="preserve"> </v>
      </c>
    </row>
    <row r="35" spans="1:12" ht="30" customHeight="1" x14ac:dyDescent="0.25">
      <c r="A35" s="2" t="s">
        <v>95</v>
      </c>
      <c r="B35" s="1" t="s">
        <v>96</v>
      </c>
      <c r="C35" s="7"/>
      <c r="D35" s="7"/>
      <c r="E35" s="7"/>
      <c r="F35" s="7"/>
      <c r="G35" s="7"/>
      <c r="H35" s="7"/>
      <c r="I35" s="7"/>
      <c r="J35" s="7"/>
      <c r="K35" s="7"/>
      <c r="L35" s="3" t="str">
        <f>IFERROR(IF(C35=ROUND(SUM(D35:K35),0)," "," Стр. 31, Гр. 1 [C35]  д.б. = [Окр(Сум(D35:K35),0)] {" &amp; ROUND(SUM(D35:K35),0) &amp; "}.")," ")</f>
        <v xml:space="preserve"> </v>
      </c>
    </row>
    <row r="36" spans="1:12" ht="30" customHeight="1" x14ac:dyDescent="0.25">
      <c r="A36" s="2" t="s">
        <v>97</v>
      </c>
      <c r="B36" s="1" t="s">
        <v>98</v>
      </c>
      <c r="C36" s="7"/>
      <c r="D36" s="7"/>
      <c r="E36" s="7"/>
      <c r="F36" s="7"/>
      <c r="G36" s="7"/>
      <c r="H36" s="7"/>
      <c r="I36" s="7"/>
      <c r="J36" s="7"/>
      <c r="K36" s="7"/>
      <c r="L36" s="3" t="str">
        <f>IFERROR(IF(C36=ROUND(SUM(D36:K36),0)," "," Стр. 32, Гр. 1 [C36]  д.б. = [Окр(Сум(D36:K36),0)] {" &amp; ROUND(SUM(D36:K36),0) &amp; "}.")," ")</f>
        <v xml:space="preserve"> </v>
      </c>
    </row>
    <row r="37" spans="1:12" ht="30" customHeight="1" x14ac:dyDescent="0.25">
      <c r="A37" s="2" t="s">
        <v>99</v>
      </c>
      <c r="B37" s="1" t="s">
        <v>100</v>
      </c>
      <c r="C37" s="7"/>
      <c r="D37" s="7"/>
      <c r="E37" s="7"/>
      <c r="F37" s="7"/>
      <c r="G37" s="7"/>
      <c r="H37" s="7"/>
      <c r="I37" s="7"/>
      <c r="J37" s="7"/>
      <c r="K37" s="7"/>
      <c r="L37" s="3" t="str">
        <f>IFERROR(IF(C37=ROUND(SUM(D37:K37),0)," "," Стр. 33, Гр. 1 [C37]  д.б. = [Окр(Сум(D37:K37),0)] {" &amp; ROUND(SUM(D37:K37),0) &amp; "}.")," ")</f>
        <v xml:space="preserve"> </v>
      </c>
    </row>
    <row r="38" spans="1:12" ht="30" customHeight="1" x14ac:dyDescent="0.25">
      <c r="A38" s="2" t="s">
        <v>101</v>
      </c>
      <c r="B38" s="1" t="s">
        <v>102</v>
      </c>
      <c r="C38" s="7"/>
      <c r="D38" s="7"/>
      <c r="E38" s="7"/>
      <c r="F38" s="7"/>
      <c r="G38" s="7"/>
      <c r="H38" s="7"/>
      <c r="I38" s="7"/>
      <c r="J38" s="7"/>
      <c r="K38" s="7"/>
      <c r="L38" s="3" t="str">
        <f>IFERROR(IF(C38=ROUND(SUM(D38:K38),0)," "," Стр. 34, Гр. 1 [C38]  д.б. = [Окр(Сум(D38:K38),0)] {" &amp; ROUND(SUM(D38:K38),0) &amp; "}.")," ")</f>
        <v xml:space="preserve"> </v>
      </c>
    </row>
    <row r="39" spans="1:12" ht="30" customHeight="1" x14ac:dyDescent="0.25">
      <c r="A39" s="2" t="s">
        <v>103</v>
      </c>
      <c r="B39" s="1" t="s">
        <v>104</v>
      </c>
      <c r="C39" s="7"/>
      <c r="D39" s="7"/>
      <c r="E39" s="7"/>
      <c r="F39" s="7"/>
      <c r="G39" s="7"/>
      <c r="H39" s="7"/>
      <c r="I39" s="7"/>
      <c r="J39" s="7"/>
      <c r="K39" s="7"/>
      <c r="L39" s="3" t="str">
        <f>IFERROR(IF(C39=ROUND(SUM(D39:K39),0)," "," Стр. 35, Гр. 1 [C39]  д.б. = [Окр(Сум(D39:K39),0)] {" &amp; ROUND(SUM(D39:K39),0) &amp; "}.")," ")</f>
        <v xml:space="preserve"> </v>
      </c>
    </row>
    <row r="40" spans="1:12" ht="30" customHeight="1" x14ac:dyDescent="0.25">
      <c r="A40" s="2" t="s">
        <v>105</v>
      </c>
      <c r="B40" s="1" t="s">
        <v>106</v>
      </c>
      <c r="C40" s="7"/>
      <c r="D40" s="7"/>
      <c r="E40" s="7"/>
      <c r="F40" s="7"/>
      <c r="G40" s="7"/>
      <c r="H40" s="7"/>
      <c r="I40" s="7"/>
      <c r="J40" s="7"/>
      <c r="K40" s="7"/>
      <c r="L40" s="3" t="str">
        <f>IFERROR(IF(C40=ROUND(SUM(D40:K40),0)," "," Стр. 36, Гр. 1 [C40]  д.б. = [Окр(Сум(D40:K40),0)] {" &amp; ROUND(SUM(D40:K40),0) &amp; "}.")," ")</f>
        <v xml:space="preserve"> </v>
      </c>
    </row>
    <row r="41" spans="1:12" ht="30" customHeight="1" x14ac:dyDescent="0.25">
      <c r="A41" s="2" t="s">
        <v>107</v>
      </c>
      <c r="B41" s="1" t="s">
        <v>108</v>
      </c>
      <c r="C41" s="7"/>
      <c r="D41" s="7"/>
      <c r="E41" s="7"/>
      <c r="F41" s="7"/>
      <c r="G41" s="7"/>
      <c r="H41" s="7"/>
      <c r="I41" s="7"/>
      <c r="J41" s="7"/>
      <c r="K41" s="7"/>
      <c r="L41" s="3" t="str">
        <f>IFERROR(IF(C41=ROUND(SUM(D41:K41),0)," "," Стр. 37, Гр. 1 [C41]  д.б. = [Окр(Сум(D41:K41),0)] {" &amp; ROUND(SUM(D41:K41),0) &amp; "}.")," ")</f>
        <v xml:space="preserve"> </v>
      </c>
    </row>
    <row r="42" spans="1:12" ht="30" customHeight="1" x14ac:dyDescent="0.25">
      <c r="A42" s="2" t="s">
        <v>109</v>
      </c>
      <c r="B42" s="1" t="s">
        <v>110</v>
      </c>
      <c r="C42" s="7"/>
      <c r="D42" s="7"/>
      <c r="E42" s="7"/>
      <c r="F42" s="7"/>
      <c r="G42" s="7"/>
      <c r="H42" s="7"/>
      <c r="I42" s="7"/>
      <c r="J42" s="7"/>
      <c r="K42" s="7"/>
      <c r="L42" s="3" t="str">
        <f>IFERROR(IF(C42=ROUND(SUM(D42:K42),0)," "," Стр. 38, Гр. 1 [C42]  д.б. = [Окр(Сум(D42:K42),0)] {" &amp; ROUND(SUM(D42:K42),0) &amp; "}.")," ")</f>
        <v xml:space="preserve"> </v>
      </c>
    </row>
    <row r="43" spans="1:12" ht="30" customHeight="1" x14ac:dyDescent="0.25">
      <c r="A43" s="2" t="s">
        <v>111</v>
      </c>
      <c r="B43" s="1" t="s">
        <v>112</v>
      </c>
      <c r="C43" s="7"/>
      <c r="D43" s="7"/>
      <c r="E43" s="7"/>
      <c r="F43" s="7"/>
      <c r="G43" s="7"/>
      <c r="H43" s="7"/>
      <c r="I43" s="7"/>
      <c r="J43" s="7"/>
      <c r="K43" s="7"/>
      <c r="L43" s="3" t="str">
        <f>IFERROR(IF(C43=ROUND(SUM(D43:K43),0)," "," Стр. 39, Гр. 1 [C43]  д.б. = [Окр(Сум(D43:K43),0)] {" &amp; ROUND(SUM(D43:K43),0) &amp; "}.")," ")</f>
        <v xml:space="preserve"> </v>
      </c>
    </row>
    <row r="44" spans="1:12" ht="30" customHeight="1" x14ac:dyDescent="0.25">
      <c r="A44" s="2" t="s">
        <v>113</v>
      </c>
      <c r="B44" s="1" t="s">
        <v>114</v>
      </c>
      <c r="C44" s="7"/>
      <c r="D44" s="7"/>
      <c r="E44" s="7"/>
      <c r="F44" s="7"/>
      <c r="G44" s="7"/>
      <c r="H44" s="7"/>
      <c r="I44" s="7"/>
      <c r="J44" s="7"/>
      <c r="K44" s="7"/>
      <c r="L44" s="3" t="str">
        <f>IFERROR(IF(C44=ROUND(SUM(D44:K44),0)," "," Стр. 40, Гр. 1 [C44]  д.б. = [Окр(Сум(D44:K44),0)] {" &amp; ROUND(SUM(D44:K44),0) &amp; "}.")," ")</f>
        <v xml:space="preserve"> </v>
      </c>
    </row>
    <row r="45" spans="1:12" ht="30" customHeight="1" x14ac:dyDescent="0.25">
      <c r="A45" s="2" t="s">
        <v>115</v>
      </c>
      <c r="B45" s="1" t="s">
        <v>116</v>
      </c>
      <c r="C45" s="7"/>
      <c r="D45" s="7"/>
      <c r="E45" s="7"/>
      <c r="F45" s="7"/>
      <c r="G45" s="7"/>
      <c r="H45" s="7"/>
      <c r="I45" s="7"/>
      <c r="J45" s="7"/>
      <c r="K45" s="7"/>
      <c r="L45" s="3" t="str">
        <f>IFERROR(IF(C45=ROUND(SUM(D45:K45),0)," "," Стр. 41, Гр. 1 [C45]  д.б. = [Окр(Сум(D45:K45),0)] {" &amp; ROUND(SUM(D45:K45),0) &amp; "}.")," ")</f>
        <v xml:space="preserve"> </v>
      </c>
    </row>
    <row r="46" spans="1:12" ht="30" customHeight="1" x14ac:dyDescent="0.25">
      <c r="A46" s="2" t="s">
        <v>117</v>
      </c>
      <c r="B46" s="1" t="s">
        <v>118</v>
      </c>
      <c r="C46" s="7"/>
      <c r="D46" s="7"/>
      <c r="E46" s="7"/>
      <c r="F46" s="7"/>
      <c r="G46" s="7"/>
      <c r="H46" s="7"/>
      <c r="I46" s="7"/>
      <c r="J46" s="7"/>
      <c r="K46" s="7"/>
      <c r="L46" s="3" t="str">
        <f>IFERROR(IF(C46=ROUND(SUM(D46:K46),0)," "," Стр. 42, Гр. 1 [C46]  д.б. = [Окр(Сум(D46:K46),0)] {" &amp; ROUND(SUM(D46:K46),0) &amp; "}.")," ")</f>
        <v xml:space="preserve"> </v>
      </c>
    </row>
    <row r="47" spans="1:12" ht="30" customHeight="1" x14ac:dyDescent="0.25">
      <c r="A47" s="2" t="s">
        <v>119</v>
      </c>
      <c r="B47" s="1" t="s">
        <v>120</v>
      </c>
      <c r="C47" s="7"/>
      <c r="D47" s="7"/>
      <c r="E47" s="7"/>
      <c r="F47" s="7"/>
      <c r="G47" s="7"/>
      <c r="H47" s="7"/>
      <c r="I47" s="7"/>
      <c r="J47" s="7"/>
      <c r="K47" s="7"/>
      <c r="L47" s="3" t="str">
        <f>IFERROR(IF(C47=ROUND(SUM(D47:K47),0)," "," Стр. 43, Гр. 1 [C47]  д.б. = [Окр(Сум(D47:K47),0)] {" &amp; ROUND(SUM(D47:K47),0) &amp; "}.")," ")</f>
        <v xml:space="preserve"> </v>
      </c>
    </row>
    <row r="48" spans="1:12" ht="30" customHeight="1" x14ac:dyDescent="0.25">
      <c r="A48" s="2" t="s">
        <v>121</v>
      </c>
      <c r="B48" s="1" t="s">
        <v>122</v>
      </c>
      <c r="C48" s="7"/>
      <c r="D48" s="7"/>
      <c r="E48" s="7"/>
      <c r="F48" s="7"/>
      <c r="G48" s="7"/>
      <c r="H48" s="7"/>
      <c r="I48" s="7"/>
      <c r="J48" s="7"/>
      <c r="K48" s="7"/>
      <c r="L48" s="3" t="str">
        <f>IFERROR(IF(C48=ROUND(SUM(D48:K48),0)," "," Стр. 44, Гр. 1 [C48]  д.б. = [Окр(Сум(D48:K48),0)] {" &amp; ROUND(SUM(D48:K48),0) &amp; "}.")," ")</f>
        <v xml:space="preserve"> </v>
      </c>
    </row>
    <row r="49" spans="1:12" ht="30" customHeight="1" x14ac:dyDescent="0.25">
      <c r="A49" s="2" t="s">
        <v>123</v>
      </c>
      <c r="B49" s="1" t="s">
        <v>124</v>
      </c>
      <c r="C49" s="7"/>
      <c r="D49" s="7"/>
      <c r="E49" s="7"/>
      <c r="F49" s="7"/>
      <c r="G49" s="7"/>
      <c r="H49" s="7"/>
      <c r="I49" s="7"/>
      <c r="J49" s="7"/>
      <c r="K49" s="7"/>
      <c r="L49" s="3" t="str">
        <f>IFERROR(IF(C49=ROUND(SUM(D49:K49),0)," "," Стр. 45, Гр. 1 [C49]  д.б. = [Окр(Сум(D49:K49),0)] {" &amp; ROUND(SUM(D49:K49),0) &amp; "}.")," ")</f>
        <v xml:space="preserve"> </v>
      </c>
    </row>
    <row r="50" spans="1:12" ht="30" customHeight="1" x14ac:dyDescent="0.25">
      <c r="A50" s="2" t="s">
        <v>125</v>
      </c>
      <c r="B50" s="1" t="s">
        <v>126</v>
      </c>
      <c r="C50" s="7"/>
      <c r="D50" s="7"/>
      <c r="E50" s="7"/>
      <c r="F50" s="7"/>
      <c r="G50" s="7"/>
      <c r="H50" s="7"/>
      <c r="I50" s="7"/>
      <c r="J50" s="7"/>
      <c r="K50" s="7"/>
      <c r="L50" s="3" t="str">
        <f>IFERROR(IF(C50=ROUND(SUM(D50:K50),0)," "," Стр. 46, Гр. 1 [C50]  д.б. = [Окр(Сум(D50:K50),0)] {" &amp; ROUND(SUM(D50:K50),0) &amp; "}.")," ")</f>
        <v xml:space="preserve"> </v>
      </c>
    </row>
    <row r="51" spans="1:12" ht="30" customHeight="1" x14ac:dyDescent="0.25">
      <c r="A51" s="2" t="s">
        <v>127</v>
      </c>
      <c r="B51" s="1" t="s">
        <v>128</v>
      </c>
      <c r="C51" s="7"/>
      <c r="D51" s="7"/>
      <c r="E51" s="7"/>
      <c r="F51" s="7"/>
      <c r="G51" s="7"/>
      <c r="H51" s="7"/>
      <c r="I51" s="7"/>
      <c r="J51" s="7"/>
      <c r="K51" s="7"/>
      <c r="L51" s="3" t="str">
        <f>IFERROR(IF(C51=ROUND(SUM(D51:K51),0)," "," Стр. 47, Гр. 1 [C51]  д.б. = [Окр(Сум(D51:K51),0)] {" &amp; ROUND(SUM(D51:K51),0) &amp; "}.")," ")</f>
        <v xml:space="preserve"> </v>
      </c>
    </row>
    <row r="52" spans="1:12" ht="30" customHeight="1" x14ac:dyDescent="0.25">
      <c r="A52" s="2" t="s">
        <v>129</v>
      </c>
      <c r="B52" s="1" t="s">
        <v>130</v>
      </c>
      <c r="C52" s="7"/>
      <c r="D52" s="7"/>
      <c r="E52" s="7"/>
      <c r="F52" s="7"/>
      <c r="G52" s="7"/>
      <c r="H52" s="7"/>
      <c r="I52" s="7"/>
      <c r="J52" s="7"/>
      <c r="K52" s="7"/>
      <c r="L52" s="3" t="str">
        <f>IFERROR(IF(C52=ROUND(SUM(D52:K52),0)," "," Стр. 48, Гр. 1 [C52]  д.б. = [Окр(Сум(D52:K52),0)] {" &amp; ROUND(SUM(D52:K52),0) &amp; "}.")," ")</f>
        <v xml:space="preserve"> </v>
      </c>
    </row>
    <row r="53" spans="1:12" ht="30" customHeight="1" x14ac:dyDescent="0.25">
      <c r="A53" s="2" t="s">
        <v>131</v>
      </c>
      <c r="B53" s="1" t="s">
        <v>132</v>
      </c>
      <c r="C53" s="7"/>
      <c r="D53" s="7"/>
      <c r="E53" s="7"/>
      <c r="F53" s="7"/>
      <c r="G53" s="7"/>
      <c r="H53" s="7"/>
      <c r="I53" s="7"/>
      <c r="J53" s="7"/>
      <c r="K53" s="7"/>
      <c r="L53" s="3" t="str">
        <f>IFERROR(IF(C53=ROUND(SUM(D53:K53),0)," "," Стр. 49, Гр. 1 [C53]  д.б. = [Окр(Сум(D53:K53),0)] {" &amp; ROUND(SUM(D53:K53),0) &amp; "}.")," ")</f>
        <v xml:space="preserve"> </v>
      </c>
    </row>
    <row r="54" spans="1:12" ht="30" customHeight="1" x14ac:dyDescent="0.25">
      <c r="A54" s="2" t="s">
        <v>133</v>
      </c>
      <c r="B54" s="1" t="s">
        <v>134</v>
      </c>
      <c r="C54" s="7"/>
      <c r="D54" s="7"/>
      <c r="E54" s="7"/>
      <c r="F54" s="7"/>
      <c r="G54" s="7"/>
      <c r="H54" s="7"/>
      <c r="I54" s="7"/>
      <c r="J54" s="7"/>
      <c r="K54" s="7"/>
      <c r="L54" s="3" t="str">
        <f>IFERROR(IF(C54=ROUND(SUM(D54:K54),0)," "," Стр. 50, Гр. 1 [C54]  д.б. = [Окр(Сум(D54:K54),0)] {" &amp; ROUND(SUM(D54:K54),0) &amp; "}.")," ")</f>
        <v xml:space="preserve"> </v>
      </c>
    </row>
    <row r="55" spans="1:12" ht="30" customHeight="1" x14ac:dyDescent="0.25">
      <c r="A55" s="2" t="s">
        <v>135</v>
      </c>
      <c r="B55" s="1" t="s">
        <v>136</v>
      </c>
      <c r="C55" s="7"/>
      <c r="D55" s="7"/>
      <c r="E55" s="7"/>
      <c r="F55" s="7"/>
      <c r="G55" s="7"/>
      <c r="H55" s="7"/>
      <c r="I55" s="7"/>
      <c r="J55" s="7"/>
      <c r="K55" s="7"/>
      <c r="L55" s="3" t="str">
        <f>IFERROR(IF(C55=ROUND(SUM(D55:K55),0)," "," Стр. 51, Гр. 1 [C55]  д.б. = [Окр(Сум(D55:K55),0)] {" &amp; ROUND(SUM(D55:K55),0) &amp; "}.")," ")</f>
        <v xml:space="preserve"> </v>
      </c>
    </row>
    <row r="56" spans="1:12" ht="30" customHeight="1" x14ac:dyDescent="0.25">
      <c r="A56" s="2" t="s">
        <v>137</v>
      </c>
      <c r="B56" s="1" t="s">
        <v>138</v>
      </c>
      <c r="C56" s="7"/>
      <c r="D56" s="7"/>
      <c r="E56" s="7"/>
      <c r="F56" s="7"/>
      <c r="G56" s="7"/>
      <c r="H56" s="7"/>
      <c r="I56" s="7"/>
      <c r="J56" s="7"/>
      <c r="K56" s="7"/>
      <c r="L56" s="3" t="str">
        <f>IFERROR(IF(C56=ROUND(SUM(D56:K56),0)," "," Стр. 52, Гр. 1 [C56]  д.б. = [Окр(Сум(D56:K56),0)] {" &amp; ROUND(SUM(D56:K56),0) &amp; "}.")," ")</f>
        <v xml:space="preserve"> </v>
      </c>
    </row>
    <row r="57" spans="1:12" ht="30" customHeight="1" x14ac:dyDescent="0.25">
      <c r="A57" s="2" t="s">
        <v>139</v>
      </c>
      <c r="B57" s="1" t="s">
        <v>140</v>
      </c>
      <c r="C57" s="7"/>
      <c r="D57" s="7"/>
      <c r="E57" s="7"/>
      <c r="F57" s="7"/>
      <c r="G57" s="7"/>
      <c r="H57" s="7"/>
      <c r="I57" s="7"/>
      <c r="J57" s="7"/>
      <c r="K57" s="7"/>
      <c r="L57" s="3" t="str">
        <f>IFERROR(IF(C57=ROUND(SUM(D57:K57),0)," "," Стр. 53, Гр. 1 [C57]  д.б. = [Окр(Сум(D57:K57),0)] {" &amp; ROUND(SUM(D57:K57),0) &amp; "}.")," ")</f>
        <v xml:space="preserve"> </v>
      </c>
    </row>
    <row r="58" spans="1:12" ht="30" customHeight="1" x14ac:dyDescent="0.25">
      <c r="A58" s="2" t="s">
        <v>141</v>
      </c>
      <c r="B58" s="1" t="s">
        <v>142</v>
      </c>
      <c r="C58" s="7"/>
      <c r="D58" s="7"/>
      <c r="E58" s="7"/>
      <c r="F58" s="7"/>
      <c r="G58" s="7"/>
      <c r="H58" s="7"/>
      <c r="I58" s="7"/>
      <c r="J58" s="7"/>
      <c r="K58" s="7"/>
      <c r="L58" s="3" t="str">
        <f>IFERROR(IF(C58=ROUND(SUM(D58:K58),0)," "," Стр. 54, Гр. 1 [C58]  д.б. = [Окр(Сум(D58:K58),0)] {" &amp; ROUND(SUM(D58:K58),0) &amp; "}.")," ")</f>
        <v xml:space="preserve"> </v>
      </c>
    </row>
    <row r="59" spans="1:12" ht="30" customHeight="1" x14ac:dyDescent="0.25">
      <c r="A59" s="2" t="s">
        <v>143</v>
      </c>
      <c r="B59" s="1" t="s">
        <v>144</v>
      </c>
      <c r="C59" s="7"/>
      <c r="D59" s="7"/>
      <c r="E59" s="7"/>
      <c r="F59" s="7"/>
      <c r="G59" s="7"/>
      <c r="H59" s="7"/>
      <c r="I59" s="7"/>
      <c r="J59" s="7"/>
      <c r="K59" s="7"/>
      <c r="L59" s="3" t="str">
        <f>IFERROR(IF(C59=ROUND(SUM(D59:K59),0)," "," Стр. 55, Гр. 1 [C59]  д.б. = [Окр(Сум(D59:K59),0)] {" &amp; ROUND(SUM(D59:K59),0) &amp; "}.")," ")</f>
        <v xml:space="preserve"> </v>
      </c>
    </row>
    <row r="60" spans="1:12" ht="30" customHeight="1" x14ac:dyDescent="0.25">
      <c r="A60" s="2" t="s">
        <v>145</v>
      </c>
      <c r="B60" s="1" t="s">
        <v>146</v>
      </c>
      <c r="C60" s="7"/>
      <c r="D60" s="7"/>
      <c r="E60" s="7"/>
      <c r="F60" s="7"/>
      <c r="G60" s="7"/>
      <c r="H60" s="7"/>
      <c r="I60" s="7"/>
      <c r="J60" s="7"/>
      <c r="K60" s="7"/>
      <c r="L60" s="3" t="str">
        <f>IFERROR(IF(C60=ROUND(SUM(D60:K60),0)," "," Стр. 56, Гр. 1 [C60]  д.б. = [Окр(Сум(D60:K60),0)] {" &amp; ROUND(SUM(D60:K60),0) &amp; "}.")," ")</f>
        <v xml:space="preserve"> </v>
      </c>
    </row>
    <row r="61" spans="1:12" ht="30" customHeight="1" x14ac:dyDescent="0.25">
      <c r="A61" s="2" t="s">
        <v>147</v>
      </c>
      <c r="B61" s="1" t="s">
        <v>148</v>
      </c>
      <c r="C61" s="7"/>
      <c r="D61" s="7"/>
      <c r="E61" s="7"/>
      <c r="F61" s="7"/>
      <c r="G61" s="7"/>
      <c r="H61" s="7"/>
      <c r="I61" s="7"/>
      <c r="J61" s="7"/>
      <c r="K61" s="7"/>
      <c r="L61" s="3" t="str">
        <f>IFERROR(IF(C61=ROUND(SUM(D61:K61),0)," "," Стр. 57, Гр. 1 [C61]  д.б. = [Окр(Сум(D61:K61),0)] {" &amp; ROUND(SUM(D61:K61),0) &amp; "}.")," ")</f>
        <v xml:space="preserve"> </v>
      </c>
    </row>
    <row r="62" spans="1:12" ht="30" customHeight="1" x14ac:dyDescent="0.25">
      <c r="A62" s="2" t="s">
        <v>149</v>
      </c>
      <c r="B62" s="1" t="s">
        <v>150</v>
      </c>
      <c r="C62" s="7"/>
      <c r="D62" s="7"/>
      <c r="E62" s="7"/>
      <c r="F62" s="7"/>
      <c r="G62" s="7"/>
      <c r="H62" s="7"/>
      <c r="I62" s="7"/>
      <c r="J62" s="7"/>
      <c r="K62" s="7"/>
      <c r="L62" s="3" t="str">
        <f>IFERROR(IF(C62=ROUND(SUM(D62:K62),0)," "," Стр. 58, Гр. 1 [C62]  д.б. = [Окр(Сум(D62:K62),0)] {" &amp; ROUND(SUM(D62:K62),0) &amp; "}.")," ")</f>
        <v xml:space="preserve"> </v>
      </c>
    </row>
    <row r="63" spans="1:12" ht="30" customHeight="1" x14ac:dyDescent="0.25">
      <c r="A63" s="2" t="s">
        <v>151</v>
      </c>
      <c r="B63" s="1" t="s">
        <v>152</v>
      </c>
      <c r="C63" s="7"/>
      <c r="D63" s="7"/>
      <c r="E63" s="7"/>
      <c r="F63" s="7"/>
      <c r="G63" s="7"/>
      <c r="H63" s="7"/>
      <c r="I63" s="7"/>
      <c r="J63" s="7"/>
      <c r="K63" s="7"/>
      <c r="L63" s="3" t="str">
        <f>IFERROR(IF(C63=ROUND(SUM(D63:K63),0)," "," Стр. 59, Гр. 1 [C63]  д.б. = [Окр(Сум(D63:K63),0)] {" &amp; ROUND(SUM(D63:K63),0) &amp; "}.")," ")</f>
        <v xml:space="preserve"> </v>
      </c>
    </row>
    <row r="64" spans="1:12" ht="30" customHeight="1" x14ac:dyDescent="0.25">
      <c r="A64" s="2" t="s">
        <v>153</v>
      </c>
      <c r="B64" s="1" t="s">
        <v>154</v>
      </c>
      <c r="C64" s="7"/>
      <c r="D64" s="7"/>
      <c r="E64" s="7"/>
      <c r="F64" s="7"/>
      <c r="G64" s="7"/>
      <c r="H64" s="7"/>
      <c r="I64" s="7"/>
      <c r="J64" s="7"/>
      <c r="K64" s="7"/>
      <c r="L64" s="3" t="str">
        <f>IFERROR(IF(C64=ROUND(SUM(D64:K64),0)," "," Стр. 60, Гр. 1 [C64]  д.б. = [Окр(Сум(D64:K64),0)] {" &amp; ROUND(SUM(D64:K64),0) &amp; "}.")," ")</f>
        <v xml:space="preserve"> </v>
      </c>
    </row>
    <row r="65" spans="1:12" ht="30" customHeight="1" x14ac:dyDescent="0.25">
      <c r="A65" s="2" t="s">
        <v>155</v>
      </c>
      <c r="B65" s="1" t="s">
        <v>156</v>
      </c>
      <c r="C65" s="7"/>
      <c r="D65" s="7"/>
      <c r="E65" s="7"/>
      <c r="F65" s="7"/>
      <c r="G65" s="7"/>
      <c r="H65" s="7"/>
      <c r="I65" s="7"/>
      <c r="J65" s="7"/>
      <c r="K65" s="7"/>
      <c r="L65" s="3" t="str">
        <f>IFERROR(IF(C65=ROUND(SUM(D65:K65),0)," "," Стр. 61, Гр. 1 [C65]  д.б. = [Окр(Сум(D65:K65),0)] {" &amp; ROUND(SUM(D65:K65),0) &amp; "}.")," ")</f>
        <v xml:space="preserve"> </v>
      </c>
    </row>
    <row r="66" spans="1:12" ht="30" customHeight="1" x14ac:dyDescent="0.25">
      <c r="A66" s="2" t="s">
        <v>157</v>
      </c>
      <c r="B66" s="1" t="s">
        <v>158</v>
      </c>
      <c r="C66" s="7"/>
      <c r="D66" s="7"/>
      <c r="E66" s="7"/>
      <c r="F66" s="7"/>
      <c r="G66" s="7"/>
      <c r="H66" s="7"/>
      <c r="I66" s="7"/>
      <c r="J66" s="7"/>
      <c r="K66" s="7"/>
      <c r="L66" s="3" t="str">
        <f>IFERROR(IF(C66=ROUND(SUM(D66:K66),0)," "," Стр. 62, Гр. 1 [C66]  д.б. = [Окр(Сум(D66:K66),0)] {" &amp; ROUND(SUM(D66:K66),0) &amp; "}.")," ")</f>
        <v xml:space="preserve"> </v>
      </c>
    </row>
    <row r="67" spans="1:12" ht="30" customHeight="1" x14ac:dyDescent="0.25">
      <c r="A67" s="2" t="s">
        <v>159</v>
      </c>
      <c r="B67" s="1" t="s">
        <v>160</v>
      </c>
      <c r="C67" s="7"/>
      <c r="D67" s="7"/>
      <c r="E67" s="7"/>
      <c r="F67" s="7"/>
      <c r="G67" s="7"/>
      <c r="H67" s="7"/>
      <c r="I67" s="7"/>
      <c r="J67" s="7"/>
      <c r="K67" s="7"/>
      <c r="L67" s="3" t="str">
        <f>IFERROR(IF(C67=ROUND(SUM(D67:K67),0)," "," Стр. 63, Гр. 1 [C67]  д.б. = [Окр(Сум(D67:K67),0)] {" &amp; ROUND(SUM(D67:K67),0) &amp; "}.")," ")</f>
        <v xml:space="preserve"> </v>
      </c>
    </row>
    <row r="68" spans="1:12" ht="30" customHeight="1" x14ac:dyDescent="0.25">
      <c r="A68" s="2" t="s">
        <v>161</v>
      </c>
      <c r="B68" s="1" t="s">
        <v>162</v>
      </c>
      <c r="C68" s="7"/>
      <c r="D68" s="7"/>
      <c r="E68" s="7"/>
      <c r="F68" s="7"/>
      <c r="G68" s="7"/>
      <c r="H68" s="7"/>
      <c r="I68" s="7"/>
      <c r="J68" s="7"/>
      <c r="K68" s="7"/>
      <c r="L68" s="3" t="str">
        <f>IFERROR(IF(C68=ROUND(SUM(D68:K68),0)," "," Стр. 64, Гр. 1 [C68]  д.б. = [Окр(Сум(D68:K68),0)] {" &amp; ROUND(SUM(D68:K68),0) &amp; "}.")," ")</f>
        <v xml:space="preserve"> </v>
      </c>
    </row>
    <row r="69" spans="1:12" ht="30" customHeight="1" x14ac:dyDescent="0.25">
      <c r="A69" s="2" t="s">
        <v>163</v>
      </c>
      <c r="B69" s="1" t="s">
        <v>164</v>
      </c>
      <c r="C69" s="7"/>
      <c r="D69" s="7"/>
      <c r="E69" s="7"/>
      <c r="F69" s="7"/>
      <c r="G69" s="7"/>
      <c r="H69" s="7"/>
      <c r="I69" s="7"/>
      <c r="J69" s="7"/>
      <c r="K69" s="7"/>
      <c r="L69" s="3" t="str">
        <f>IFERROR(IF(C69=ROUND(SUM(D69:K69),0)," "," Стр. 65, Гр. 1 [C69]  д.б. = [Окр(Сум(D69:K69),0)] {" &amp; ROUND(SUM(D69:K69),0) &amp; "}.")," ")</f>
        <v xml:space="preserve"> </v>
      </c>
    </row>
    <row r="70" spans="1:12" ht="30" customHeight="1" x14ac:dyDescent="0.25">
      <c r="A70" s="2" t="s">
        <v>165</v>
      </c>
      <c r="B70" s="1" t="s">
        <v>166</v>
      </c>
      <c r="C70" s="7"/>
      <c r="D70" s="7"/>
      <c r="E70" s="7"/>
      <c r="F70" s="7"/>
      <c r="G70" s="7"/>
      <c r="H70" s="7"/>
      <c r="I70" s="7"/>
      <c r="J70" s="7"/>
      <c r="K70" s="7"/>
      <c r="L70" s="3" t="str">
        <f>IFERROR(IF(C70=ROUND(SUM(D70:K70),0)," "," Стр. 66, Гр. 1 [C70]  д.б. = [Окр(Сум(D70:K70),0)] {" &amp; ROUND(SUM(D70:K70),0) &amp; "}.")," ")</f>
        <v xml:space="preserve"> </v>
      </c>
    </row>
    <row r="71" spans="1:12" ht="30" customHeight="1" x14ac:dyDescent="0.25">
      <c r="A71" s="2" t="s">
        <v>167</v>
      </c>
      <c r="B71" s="1" t="s">
        <v>168</v>
      </c>
      <c r="C71" s="7"/>
      <c r="D71" s="7"/>
      <c r="E71" s="7"/>
      <c r="F71" s="7"/>
      <c r="G71" s="7"/>
      <c r="H71" s="7"/>
      <c r="I71" s="7"/>
      <c r="J71" s="7"/>
      <c r="K71" s="7"/>
      <c r="L71" s="3" t="str">
        <f>IFERROR(IF(C71=ROUND(SUM(D71:K71),0)," "," Стр. 67, Гр. 1 [C71]  д.б. = [Окр(Сум(D71:K71),0)] {" &amp; ROUND(SUM(D71:K71),0) &amp; "}.")," ")</f>
        <v xml:space="preserve"> </v>
      </c>
    </row>
    <row r="72" spans="1:12" ht="30" customHeight="1" x14ac:dyDescent="0.25">
      <c r="A72" s="2" t="s">
        <v>169</v>
      </c>
      <c r="B72" s="1" t="s">
        <v>170</v>
      </c>
      <c r="C72" s="7"/>
      <c r="D72" s="7"/>
      <c r="E72" s="7"/>
      <c r="F72" s="7"/>
      <c r="G72" s="7"/>
      <c r="H72" s="7"/>
      <c r="I72" s="7"/>
      <c r="J72" s="7"/>
      <c r="K72" s="7"/>
      <c r="L72" s="3" t="str">
        <f>IFERROR(IF(C72=ROUND(SUM(D72:K72),0)," "," Стр. 68, Гр. 1 [C72]  д.б. = [Окр(Сум(D72:K72),0)] {" &amp; ROUND(SUM(D72:K72),0) &amp; "}.")," ")</f>
        <v xml:space="preserve"> </v>
      </c>
    </row>
    <row r="73" spans="1:12" ht="30" customHeight="1" x14ac:dyDescent="0.25">
      <c r="A73" s="2" t="s">
        <v>171</v>
      </c>
      <c r="B73" s="1" t="s">
        <v>172</v>
      </c>
      <c r="C73" s="7"/>
      <c r="D73" s="7"/>
      <c r="E73" s="7"/>
      <c r="F73" s="7"/>
      <c r="G73" s="7"/>
      <c r="H73" s="7"/>
      <c r="I73" s="7"/>
      <c r="J73" s="7"/>
      <c r="K73" s="7"/>
      <c r="L73" s="3" t="str">
        <f>IFERROR(IF(C73=ROUND(SUM(D73:K73),0)," "," Стр. 69, Гр. 1 [C73]  д.б. = [Окр(Сум(D73:K73),0)] {" &amp; ROUND(SUM(D73:K73),0) &amp; "}.")," ")</f>
        <v xml:space="preserve"> </v>
      </c>
    </row>
    <row r="74" spans="1:12" ht="30" customHeight="1" x14ac:dyDescent="0.25">
      <c r="A74" s="2" t="s">
        <v>173</v>
      </c>
      <c r="B74" s="1" t="s">
        <v>174</v>
      </c>
      <c r="C74" s="7"/>
      <c r="D74" s="7"/>
      <c r="E74" s="7"/>
      <c r="F74" s="7"/>
      <c r="G74" s="7"/>
      <c r="H74" s="7"/>
      <c r="I74" s="7"/>
      <c r="J74" s="7"/>
      <c r="K74" s="7"/>
      <c r="L74" s="3" t="str">
        <f>IFERROR(IF(C74=ROUND(SUM(D74:K74),0)," "," Стр. 70, Гр. 1 [C74]  д.б. = [Окр(Сум(D74:K74),0)] {" &amp; ROUND(SUM(D74:K74),0) &amp; "}.")," ")</f>
        <v xml:space="preserve"> </v>
      </c>
    </row>
    <row r="75" spans="1:12" ht="30" customHeight="1" x14ac:dyDescent="0.25">
      <c r="A75" s="2" t="s">
        <v>175</v>
      </c>
      <c r="B75" s="1" t="s">
        <v>176</v>
      </c>
      <c r="C75" s="7"/>
      <c r="D75" s="7"/>
      <c r="E75" s="7"/>
      <c r="F75" s="7"/>
      <c r="G75" s="7"/>
      <c r="H75" s="7"/>
      <c r="I75" s="7"/>
      <c r="J75" s="7"/>
      <c r="K75" s="7"/>
      <c r="L75" s="3" t="str">
        <f>IFERROR(IF(C75=ROUND(SUM(D75:K75),0)," "," Стр. 71, Гр. 1 [C75]  д.б. = [Окр(Сум(D75:K75),0)] {" &amp; ROUND(SUM(D75:K75),0) &amp; "}.")," ")</f>
        <v xml:space="preserve"> </v>
      </c>
    </row>
    <row r="76" spans="1:12" ht="30" customHeight="1" x14ac:dyDescent="0.25">
      <c r="A76" s="2" t="s">
        <v>177</v>
      </c>
      <c r="B76" s="1" t="s">
        <v>178</v>
      </c>
      <c r="C76" s="7"/>
      <c r="D76" s="7"/>
      <c r="E76" s="7"/>
      <c r="F76" s="7"/>
      <c r="G76" s="7"/>
      <c r="H76" s="7"/>
      <c r="I76" s="7"/>
      <c r="J76" s="7"/>
      <c r="K76" s="7"/>
      <c r="L76" s="3" t="str">
        <f>IFERROR(IF(C76=ROUND(SUM(D76:K76),0)," "," Стр. 72, Гр. 1 [C76]  д.б. = [Окр(Сум(D76:K76),0)] {" &amp; ROUND(SUM(D76:K76),0) &amp; "}.")," ")</f>
        <v xml:space="preserve"> </v>
      </c>
    </row>
    <row r="77" spans="1:12" ht="30" customHeight="1" x14ac:dyDescent="0.25">
      <c r="A77" s="2" t="s">
        <v>179</v>
      </c>
      <c r="B77" s="1" t="s">
        <v>180</v>
      </c>
      <c r="C77" s="7"/>
      <c r="D77" s="7"/>
      <c r="E77" s="7"/>
      <c r="F77" s="7"/>
      <c r="G77" s="7"/>
      <c r="H77" s="7"/>
      <c r="I77" s="7"/>
      <c r="J77" s="7"/>
      <c r="K77" s="7"/>
      <c r="L77" s="3" t="str">
        <f>IFERROR(IF(C77=ROUND(SUM(D77:K77),0)," "," Стр. 73, Гр. 1 [C77]  д.б. = [Окр(Сум(D77:K77),0)] {" &amp; ROUND(SUM(D77:K77),0) &amp; "}.")," ")</f>
        <v xml:space="preserve"> </v>
      </c>
    </row>
    <row r="78" spans="1:12" ht="30" customHeight="1" x14ac:dyDescent="0.25">
      <c r="A78" s="2" t="s">
        <v>181</v>
      </c>
      <c r="B78" s="1" t="s">
        <v>182</v>
      </c>
      <c r="C78" s="7"/>
      <c r="D78" s="7"/>
      <c r="E78" s="7"/>
      <c r="F78" s="7"/>
      <c r="G78" s="7"/>
      <c r="H78" s="7"/>
      <c r="I78" s="7"/>
      <c r="J78" s="7"/>
      <c r="K78" s="7"/>
      <c r="L78" s="3" t="str">
        <f>IFERROR(IF(C78=ROUND(SUM(D78:K78),0)," "," Стр. 74, Гр. 1 [C78]  д.б. = [Окр(Сум(D78:K78),0)] {" &amp; ROUND(SUM(D78:K78),0) &amp; "}.")," ")</f>
        <v xml:space="preserve"> </v>
      </c>
    </row>
    <row r="79" spans="1:12" ht="30" customHeight="1" x14ac:dyDescent="0.25">
      <c r="A79" s="2" t="s">
        <v>183</v>
      </c>
      <c r="B79" s="1" t="s">
        <v>184</v>
      </c>
      <c r="C79" s="7"/>
      <c r="D79" s="7"/>
      <c r="E79" s="7"/>
      <c r="F79" s="7"/>
      <c r="G79" s="7"/>
      <c r="H79" s="7"/>
      <c r="I79" s="7"/>
      <c r="J79" s="7"/>
      <c r="K79" s="7"/>
      <c r="L79" s="3" t="str">
        <f>IFERROR(IF(C79=ROUND(SUM(D79:K79),0)," "," Стр. 75, Гр. 1 [C79]  д.б. = [Окр(Сум(D79:K79),0)] {" &amp; ROUND(SUM(D79:K79),0) &amp; "}.")," ")</f>
        <v xml:space="preserve"> </v>
      </c>
    </row>
    <row r="80" spans="1:12" ht="30" customHeight="1" x14ac:dyDescent="0.25">
      <c r="A80" s="2" t="s">
        <v>185</v>
      </c>
      <c r="B80" s="1" t="s">
        <v>186</v>
      </c>
      <c r="C80" s="7"/>
      <c r="D80" s="7"/>
      <c r="E80" s="7"/>
      <c r="F80" s="7"/>
      <c r="G80" s="7"/>
      <c r="H80" s="7"/>
      <c r="I80" s="7"/>
      <c r="J80" s="7"/>
      <c r="K80" s="7"/>
      <c r="L80" s="3" t="str">
        <f>IFERROR(IF(C80=ROUND(SUM(D80:K80),0)," "," Стр. 76, Гр. 1 [C80]  д.б. = [Окр(Сум(D80:K80),0)] {" &amp; ROUND(SUM(D80:K80),0) &amp; "}.")," ")</f>
        <v xml:space="preserve"> </v>
      </c>
    </row>
    <row r="81" spans="1:12" ht="30" customHeight="1" x14ac:dyDescent="0.25">
      <c r="A81" s="2" t="s">
        <v>187</v>
      </c>
      <c r="B81" s="1" t="s">
        <v>188</v>
      </c>
      <c r="C81" s="7"/>
      <c r="D81" s="7"/>
      <c r="E81" s="7"/>
      <c r="F81" s="7"/>
      <c r="G81" s="7"/>
      <c r="H81" s="7"/>
      <c r="I81" s="7"/>
      <c r="J81" s="7"/>
      <c r="K81" s="7"/>
      <c r="L81" s="3" t="str">
        <f>IFERROR(IF(C81=ROUND(SUM(D81:K81),0)," "," Стр. 77, Гр. 1 [C81]  д.б. = [Окр(Сум(D81:K81),0)] {" &amp; ROUND(SUM(D81:K81),0) &amp; "}.")," ")</f>
        <v xml:space="preserve"> </v>
      </c>
    </row>
    <row r="82" spans="1:12" ht="30" customHeight="1" x14ac:dyDescent="0.25">
      <c r="A82" s="2" t="s">
        <v>189</v>
      </c>
      <c r="B82" s="1" t="s">
        <v>190</v>
      </c>
      <c r="C82" s="7"/>
      <c r="D82" s="7"/>
      <c r="E82" s="7"/>
      <c r="F82" s="7"/>
      <c r="G82" s="7"/>
      <c r="H82" s="7"/>
      <c r="I82" s="7"/>
      <c r="J82" s="7"/>
      <c r="K82" s="7"/>
      <c r="L82" s="3" t="str">
        <f>IFERROR(IF(C82=ROUND(SUM(D82:K82),0)," "," Стр. 78, Гр. 1 [C82]  д.б. = [Окр(Сум(D82:K82),0)] {" &amp; ROUND(SUM(D82:K82),0) &amp; "}.")," ")</f>
        <v xml:space="preserve"> </v>
      </c>
    </row>
    <row r="83" spans="1:12" ht="30" customHeight="1" x14ac:dyDescent="0.25">
      <c r="A83" s="2" t="s">
        <v>191</v>
      </c>
      <c r="B83" s="1" t="s">
        <v>192</v>
      </c>
      <c r="C83" s="7"/>
      <c r="D83" s="7"/>
      <c r="E83" s="7"/>
      <c r="F83" s="7"/>
      <c r="G83" s="7"/>
      <c r="H83" s="7"/>
      <c r="I83" s="7"/>
      <c r="J83" s="7"/>
      <c r="K83" s="7"/>
      <c r="L83" s="3" t="str">
        <f>IFERROR(IF(C83=ROUND(SUM(D83:K83),0)," "," Стр. 79, Гр. 1 [C83]  д.б. = [Окр(Сум(D83:K83),0)] {" &amp; ROUND(SUM(D83:K83),0) &amp; "}.")," ")</f>
        <v xml:space="preserve"> </v>
      </c>
    </row>
    <row r="84" spans="1:12" ht="30" customHeight="1" x14ac:dyDescent="0.25">
      <c r="A84" s="2" t="s">
        <v>193</v>
      </c>
      <c r="B84" s="1" t="s">
        <v>194</v>
      </c>
      <c r="C84" s="7"/>
      <c r="D84" s="7"/>
      <c r="E84" s="7"/>
      <c r="F84" s="7"/>
      <c r="G84" s="7"/>
      <c r="H84" s="7"/>
      <c r="I84" s="7"/>
      <c r="J84" s="7"/>
      <c r="K84" s="7"/>
      <c r="L84" s="3" t="str">
        <f>IFERROR(IF(C84=ROUND(SUM(D84:K84),0)," "," Стр. 80, Гр. 1 [C84]  д.б. = [Окр(Сум(D84:K84),0)] {" &amp; ROUND(SUM(D84:K84),0) &amp; "}.")," ")</f>
        <v xml:space="preserve"> </v>
      </c>
    </row>
    <row r="85" spans="1:12" ht="30" customHeight="1" x14ac:dyDescent="0.25">
      <c r="A85" s="2" t="s">
        <v>195</v>
      </c>
      <c r="B85" s="1" t="s">
        <v>196</v>
      </c>
      <c r="C85" s="7"/>
      <c r="D85" s="7"/>
      <c r="E85" s="7"/>
      <c r="F85" s="7"/>
      <c r="G85" s="7"/>
      <c r="H85" s="7"/>
      <c r="I85" s="7"/>
      <c r="J85" s="7"/>
      <c r="K85" s="7"/>
      <c r="L85" s="3" t="str">
        <f>IFERROR(IF(C85=ROUND(SUM(D85:K85),0)," "," Стр. 81, Гр. 1 [C85]  д.б. = [Окр(Сум(D85:K85),0)] {" &amp; ROUND(SUM(D85:K85),0) &amp; "}.")," ")</f>
        <v xml:space="preserve"> </v>
      </c>
    </row>
    <row r="86" spans="1:12" ht="30" customHeight="1" x14ac:dyDescent="0.25">
      <c r="A86" s="2" t="s">
        <v>197</v>
      </c>
      <c r="B86" s="1" t="s">
        <v>198</v>
      </c>
      <c r="C86" s="7"/>
      <c r="D86" s="7"/>
      <c r="E86" s="7"/>
      <c r="F86" s="7"/>
      <c r="G86" s="7"/>
      <c r="H86" s="7"/>
      <c r="I86" s="7"/>
      <c r="J86" s="7"/>
      <c r="K86" s="7"/>
      <c r="L86" s="3" t="str">
        <f>IFERROR(IF(C86=ROUND(SUM(D86:K86),0)," "," Стр. 82, Гр. 1 [C86]  д.б. = [Окр(Сум(D86:K86),0)] {" &amp; ROUND(SUM(D86:K86),0) &amp; "}.")," ")</f>
        <v xml:space="preserve"> </v>
      </c>
    </row>
    <row r="87" spans="1:12" ht="30" customHeight="1" x14ac:dyDescent="0.25">
      <c r="A87" s="2" t="s">
        <v>199</v>
      </c>
      <c r="B87" s="1" t="s">
        <v>200</v>
      </c>
      <c r="C87" s="7"/>
      <c r="D87" s="7"/>
      <c r="E87" s="7"/>
      <c r="F87" s="7"/>
      <c r="G87" s="7"/>
      <c r="H87" s="7"/>
      <c r="I87" s="7"/>
      <c r="J87" s="7"/>
      <c r="K87" s="7"/>
      <c r="L87" s="3" t="str">
        <f>IFERROR(IF(C87=ROUND(SUM(D87:K87),0)," "," Стр. 83, Гр. 1 [C87]  д.б. = [Окр(Сум(D87:K87),0)] {" &amp; ROUND(SUM(D87:K87),0) &amp; "}.")," ")</f>
        <v xml:space="preserve"> </v>
      </c>
    </row>
    <row r="88" spans="1:12" ht="30" customHeight="1" x14ac:dyDescent="0.25">
      <c r="A88" s="2" t="s">
        <v>201</v>
      </c>
      <c r="B88" s="1" t="s">
        <v>202</v>
      </c>
      <c r="C88" s="7"/>
      <c r="D88" s="7"/>
      <c r="E88" s="7"/>
      <c r="F88" s="7"/>
      <c r="G88" s="7"/>
      <c r="H88" s="7"/>
      <c r="I88" s="7"/>
      <c r="J88" s="7"/>
      <c r="K88" s="7"/>
      <c r="L88" s="3" t="str">
        <f>IFERROR(IF(C88=ROUND(SUM(D88:K88),0)," "," Стр. 84, Гр. 1 [C88]  д.б. = [Окр(Сум(D88:K88),0)] {" &amp; ROUND(SUM(D88:K88),0) &amp; "}.")," ")</f>
        <v xml:space="preserve"> </v>
      </c>
    </row>
    <row r="89" spans="1:12" ht="30" customHeight="1" x14ac:dyDescent="0.25">
      <c r="A89" s="2" t="s">
        <v>203</v>
      </c>
      <c r="B89" s="1" t="s">
        <v>204</v>
      </c>
      <c r="C89" s="7"/>
      <c r="D89" s="7"/>
      <c r="E89" s="7"/>
      <c r="F89" s="7"/>
      <c r="G89" s="7"/>
      <c r="H89" s="7"/>
      <c r="I89" s="7"/>
      <c r="J89" s="7"/>
      <c r="K89" s="7"/>
      <c r="L89" s="3" t="str">
        <f>IFERROR(IF(C89=ROUND(SUM(D89:K89),0)," "," Стр. 85, Гр. 1 [C89]  д.б. = [Окр(Сум(D89:K89),0)] {" &amp; ROUND(SUM(D89:K89),0) &amp; "}.")," ")</f>
        <v xml:space="preserve"> </v>
      </c>
    </row>
    <row r="90" spans="1:12" ht="30" customHeight="1" x14ac:dyDescent="0.25">
      <c r="A90" s="2" t="s">
        <v>205</v>
      </c>
      <c r="B90" s="1" t="s">
        <v>206</v>
      </c>
      <c r="C90" s="7"/>
      <c r="D90" s="7"/>
      <c r="E90" s="7"/>
      <c r="F90" s="7"/>
      <c r="G90" s="7"/>
      <c r="H90" s="7"/>
      <c r="I90" s="7"/>
      <c r="J90" s="7"/>
      <c r="K90" s="7"/>
      <c r="L90" s="3" t="str">
        <f>IFERROR(IF(C90=ROUND(SUM(D90:K90),0)," "," Стр. 86, Гр. 1 [C90]  д.б. = [Окр(Сум(D90:K90),0)] {" &amp; ROUND(SUM(D90:K90),0) &amp; "}.")," ")</f>
        <v xml:space="preserve"> </v>
      </c>
    </row>
    <row r="91" spans="1:12" ht="30" customHeight="1" x14ac:dyDescent="0.25">
      <c r="A91" s="2" t="s">
        <v>207</v>
      </c>
      <c r="B91" s="1" t="s">
        <v>208</v>
      </c>
      <c r="C91" s="7"/>
      <c r="D91" s="7"/>
      <c r="E91" s="7"/>
      <c r="F91" s="7"/>
      <c r="G91" s="7"/>
      <c r="H91" s="7"/>
      <c r="I91" s="7"/>
      <c r="J91" s="7"/>
      <c r="K91" s="7"/>
      <c r="L91" s="3" t="str">
        <f>IFERROR(IF(C91=ROUND(SUM(D91:K91),0)," "," Стр. 87, Гр. 1 [C91]  д.б. = [Окр(Сум(D91:K91),0)] {" &amp; ROUND(SUM(D91:K91),0) &amp; "}.")," ")</f>
        <v xml:space="preserve"> </v>
      </c>
    </row>
    <row r="92" spans="1:12" ht="30" customHeight="1" x14ac:dyDescent="0.25">
      <c r="A92" s="2" t="s">
        <v>209</v>
      </c>
      <c r="B92" s="1" t="s">
        <v>210</v>
      </c>
      <c r="C92" s="7"/>
      <c r="D92" s="7"/>
      <c r="E92" s="7"/>
      <c r="F92" s="7"/>
      <c r="G92" s="7"/>
      <c r="H92" s="7"/>
      <c r="I92" s="7"/>
      <c r="J92" s="7"/>
      <c r="K92" s="7"/>
      <c r="L92" s="3" t="str">
        <f>IFERROR(IF(C92=ROUND(SUM(D92:K92),0)," "," Стр. 88, Гр. 1 [C92]  д.б. = [Окр(Сум(D92:K92),0)] {" &amp; ROUND(SUM(D92:K92),0) &amp; "}.")," ")</f>
        <v xml:space="preserve"> </v>
      </c>
    </row>
    <row r="93" spans="1:12" ht="30" customHeight="1" x14ac:dyDescent="0.25">
      <c r="A93" s="2" t="s">
        <v>211</v>
      </c>
      <c r="B93" s="1" t="s">
        <v>212</v>
      </c>
      <c r="C93" s="7"/>
      <c r="D93" s="7"/>
      <c r="E93" s="7"/>
      <c r="F93" s="7"/>
      <c r="G93" s="7"/>
      <c r="H93" s="7"/>
      <c r="I93" s="7"/>
      <c r="J93" s="7"/>
      <c r="K93" s="7"/>
      <c r="L93" s="3" t="str">
        <f>IFERROR(IF(C93=ROUND(SUM(D93:K93),0)," "," Стр. 89, Гр. 1 [C93]  д.б. = [Окр(Сум(D93:K93),0)] {" &amp; ROUND(SUM(D93:K93),0) &amp; "}.")," ")</f>
        <v xml:space="preserve"> </v>
      </c>
    </row>
    <row r="94" spans="1:12" ht="30" customHeight="1" x14ac:dyDescent="0.25">
      <c r="A94" s="2" t="s">
        <v>213</v>
      </c>
      <c r="B94" s="1" t="s">
        <v>214</v>
      </c>
      <c r="C94" s="7"/>
      <c r="D94" s="7"/>
      <c r="E94" s="7"/>
      <c r="F94" s="7"/>
      <c r="G94" s="7"/>
      <c r="H94" s="7"/>
      <c r="I94" s="7"/>
      <c r="J94" s="7"/>
      <c r="K94" s="7"/>
      <c r="L94" s="3" t="str">
        <f>IFERROR(IF(C94=ROUND(SUM(D94:K94),0)," "," Стр. 90, Гр. 1 [C94]  д.б. = [Окр(Сум(D94:K94),0)] {" &amp; ROUND(SUM(D94:K94),0) &amp; "}.")," ")</f>
        <v xml:space="preserve"> </v>
      </c>
    </row>
    <row r="95" spans="1:12" ht="30" customHeight="1" x14ac:dyDescent="0.25">
      <c r="A95" s="2" t="s">
        <v>215</v>
      </c>
      <c r="B95" s="1" t="s">
        <v>216</v>
      </c>
      <c r="C95" s="7"/>
      <c r="D95" s="7"/>
      <c r="E95" s="7"/>
      <c r="F95" s="7"/>
      <c r="G95" s="7"/>
      <c r="H95" s="7"/>
      <c r="I95" s="7"/>
      <c r="J95" s="7"/>
      <c r="K95" s="7"/>
      <c r="L95" s="3" t="str">
        <f>IFERROR(IF(C95=ROUND(SUM(D95:K95),0)," "," Стр. 91, Гр. 1 [C95]  д.б. = [Окр(Сум(D95:K95),0)] {" &amp; ROUND(SUM(D95:K95),0) &amp; "}.")," ")</f>
        <v xml:space="preserve"> </v>
      </c>
    </row>
    <row r="96" spans="1:12" ht="30" customHeight="1" x14ac:dyDescent="0.25">
      <c r="A96" s="2" t="s">
        <v>217</v>
      </c>
      <c r="B96" s="1" t="s">
        <v>218</v>
      </c>
      <c r="C96" s="7"/>
      <c r="D96" s="7"/>
      <c r="E96" s="7"/>
      <c r="F96" s="7"/>
      <c r="G96" s="7"/>
      <c r="H96" s="7"/>
      <c r="I96" s="7"/>
      <c r="J96" s="7"/>
      <c r="K96" s="7"/>
      <c r="L96" s="3" t="str">
        <f>IFERROR(IF(C96=ROUND(SUM(D96:K96),0)," "," Стр. 92, Гр. 1 [C96]  д.б. = [Окр(Сум(D96:K96),0)] {" &amp; ROUND(SUM(D96:K96),0) &amp; "}.")," ")</f>
        <v xml:space="preserve"> </v>
      </c>
    </row>
    <row r="97" spans="1:12" ht="30" customHeight="1" x14ac:dyDescent="0.25">
      <c r="A97" s="2" t="s">
        <v>219</v>
      </c>
      <c r="B97" s="1" t="s">
        <v>220</v>
      </c>
      <c r="C97" s="7"/>
      <c r="D97" s="7"/>
      <c r="E97" s="7"/>
      <c r="F97" s="7"/>
      <c r="G97" s="7"/>
      <c r="H97" s="7"/>
      <c r="I97" s="7"/>
      <c r="J97" s="7"/>
      <c r="K97" s="7"/>
      <c r="L97" s="3" t="str">
        <f>IFERROR(IF(C97=ROUND(SUM(D97:K97),0)," "," Стр. 93, Гр. 1 [C97]  д.б. = [Окр(Сум(D97:K97),0)] {" &amp; ROUND(SUM(D97:K97),0) &amp; "}.")," ")</f>
        <v xml:space="preserve"> </v>
      </c>
    </row>
    <row r="98" spans="1:12" ht="30" customHeight="1" x14ac:dyDescent="0.25">
      <c r="A98" s="2" t="s">
        <v>221</v>
      </c>
      <c r="B98" s="1" t="s">
        <v>222</v>
      </c>
      <c r="C98" s="7"/>
      <c r="D98" s="7"/>
      <c r="E98" s="7"/>
      <c r="F98" s="7"/>
      <c r="G98" s="7"/>
      <c r="H98" s="7"/>
      <c r="I98" s="7"/>
      <c r="J98" s="7"/>
      <c r="K98" s="7"/>
      <c r="L98" s="3" t="str">
        <f>IFERROR(IF(C98=ROUND(SUM(D98:K98),0)," "," Стр. 94, Гр. 1 [C98]  д.б. = [Окр(Сум(D98:K98),0)] {" &amp; ROUND(SUM(D98:K98),0) &amp; "}.")," ")</f>
        <v xml:space="preserve"> </v>
      </c>
    </row>
    <row r="99" spans="1:12" ht="30" customHeight="1" x14ac:dyDescent="0.25">
      <c r="A99" s="2" t="s">
        <v>223</v>
      </c>
      <c r="B99" s="1" t="s">
        <v>224</v>
      </c>
      <c r="C99" s="7"/>
      <c r="D99" s="7"/>
      <c r="E99" s="7"/>
      <c r="F99" s="7"/>
      <c r="G99" s="7"/>
      <c r="H99" s="7"/>
      <c r="I99" s="7"/>
      <c r="J99" s="7"/>
      <c r="K99" s="7"/>
      <c r="L99" s="3" t="str">
        <f>IFERROR(IF(C99=ROUND(SUM(D99:K99),0)," "," Стр. 95, Гр. 1 [C99]  д.б. = [Окр(Сум(D99:K99),0)] {" &amp; ROUND(SUM(D99:K99),0) &amp; "}.")," ")</f>
        <v xml:space="preserve"> </v>
      </c>
    </row>
    <row r="100" spans="1:12" ht="30" customHeight="1" x14ac:dyDescent="0.25">
      <c r="A100" s="2" t="s">
        <v>225</v>
      </c>
      <c r="B100" s="1" t="s">
        <v>226</v>
      </c>
      <c r="C100" s="7"/>
      <c r="D100" s="7"/>
      <c r="E100" s="7"/>
      <c r="F100" s="7"/>
      <c r="G100" s="7"/>
      <c r="H100" s="7"/>
      <c r="I100" s="7"/>
      <c r="J100" s="7"/>
      <c r="K100" s="7"/>
      <c r="L100" s="3" t="str">
        <f>IFERROR(IF(C100=ROUND(SUM(D100:K100),0)," "," Стр. 96, Гр. 1 [C100]  д.б. = [Окр(Сум(D100:K100),0)] {" &amp; ROUND(SUM(D100:K100),0) &amp; "}.")," ")</f>
        <v xml:space="preserve"> </v>
      </c>
    </row>
    <row r="101" spans="1:12" ht="30" customHeight="1" x14ac:dyDescent="0.25">
      <c r="A101" s="2" t="s">
        <v>227</v>
      </c>
      <c r="B101" s="1" t="s">
        <v>228</v>
      </c>
      <c r="C101" s="7"/>
      <c r="D101" s="7"/>
      <c r="E101" s="7"/>
      <c r="F101" s="7"/>
      <c r="G101" s="7"/>
      <c r="H101" s="7"/>
      <c r="I101" s="7"/>
      <c r="J101" s="7"/>
      <c r="K101" s="7"/>
      <c r="L101" s="3" t="str">
        <f>IFERROR(IF(C101=ROUND(SUM(D101:K101),0)," "," Стр. 97, Гр. 1 [C101]  д.б. = [Окр(Сум(D101:K101),0)] {" &amp; ROUND(SUM(D101:K101),0) &amp; "}.")," ")</f>
        <v xml:space="preserve"> </v>
      </c>
    </row>
    <row r="102" spans="1:12" ht="30" customHeight="1" x14ac:dyDescent="0.25">
      <c r="A102" s="2" t="s">
        <v>229</v>
      </c>
      <c r="B102" s="1" t="s">
        <v>230</v>
      </c>
      <c r="C102" s="7"/>
      <c r="D102" s="7"/>
      <c r="E102" s="7"/>
      <c r="F102" s="7"/>
      <c r="G102" s="7"/>
      <c r="H102" s="7"/>
      <c r="I102" s="7"/>
      <c r="J102" s="7"/>
      <c r="K102" s="7"/>
      <c r="L102" s="3" t="str">
        <f>IFERROR(IF(C102=ROUND(SUM(D102:K102),0)," "," Стр. 98, Гр. 1 [C102]  д.б. = [Окр(Сум(D102:K102),0)] {" &amp; ROUND(SUM(D102:K102),0) &amp; "}.")," ")</f>
        <v xml:space="preserve"> </v>
      </c>
    </row>
    <row r="103" spans="1:12" ht="30" customHeight="1" x14ac:dyDescent="0.25">
      <c r="A103" s="2" t="s">
        <v>231</v>
      </c>
      <c r="B103" s="1" t="s">
        <v>232</v>
      </c>
      <c r="C103" s="7"/>
      <c r="D103" s="7"/>
      <c r="E103" s="7"/>
      <c r="F103" s="7"/>
      <c r="G103" s="7"/>
      <c r="H103" s="7"/>
      <c r="I103" s="7"/>
      <c r="J103" s="7"/>
      <c r="K103" s="7"/>
      <c r="L103" s="3" t="str">
        <f>IFERROR(IF(C103=ROUND(SUM(D103:K103),0)," "," Стр. 99, Гр. 1 [C103]  д.б. = [Окр(Сум(D103:K103),0)] {" &amp; ROUND(SUM(D103:K103),0) &amp; "}.")," ")</f>
        <v xml:space="preserve"> </v>
      </c>
    </row>
    <row r="104" spans="1:12" ht="30" customHeight="1" x14ac:dyDescent="0.25">
      <c r="A104" s="2" t="s">
        <v>233</v>
      </c>
      <c r="B104" s="1" t="s">
        <v>234</v>
      </c>
      <c r="C104" s="7"/>
      <c r="D104" s="7"/>
      <c r="E104" s="7"/>
      <c r="F104" s="7"/>
      <c r="G104" s="7"/>
      <c r="H104" s="7"/>
      <c r="I104" s="7"/>
      <c r="J104" s="7"/>
      <c r="K104" s="7"/>
      <c r="L104" s="3" t="str">
        <f>IFERROR(IF(C104=ROUND(SUM(D104:K104),0)," "," Стр. 100, Гр. 1 [C104]  д.б. = [Окр(Сум(D104:K104),0)] {" &amp; ROUND(SUM(D104:K104),0) &amp; "}.")," ")</f>
        <v xml:space="preserve"> </v>
      </c>
    </row>
    <row r="105" spans="1:12" ht="30" customHeight="1" x14ac:dyDescent="0.25">
      <c r="A105" s="2" t="s">
        <v>235</v>
      </c>
      <c r="B105" s="1" t="s">
        <v>236</v>
      </c>
      <c r="C105" s="7"/>
      <c r="D105" s="7"/>
      <c r="E105" s="7"/>
      <c r="F105" s="7"/>
      <c r="G105" s="7"/>
      <c r="H105" s="7"/>
      <c r="I105" s="7"/>
      <c r="J105" s="7"/>
      <c r="K105" s="7"/>
      <c r="L105" s="3" t="str">
        <f>IFERROR(IF(C105=ROUND(SUM(D105:K105),0)," "," Стр. 101, Гр. 1 [C105]  д.б. = [Окр(Сум(D105:K105),0)] {" &amp; ROUND(SUM(D105:K105),0) &amp; "}.")," ")</f>
        <v xml:space="preserve"> </v>
      </c>
    </row>
    <row r="106" spans="1:12" ht="30" customHeight="1" x14ac:dyDescent="0.25">
      <c r="A106" s="2" t="s">
        <v>237</v>
      </c>
      <c r="B106" s="1" t="s">
        <v>238</v>
      </c>
      <c r="C106" s="7"/>
      <c r="D106" s="7"/>
      <c r="E106" s="7"/>
      <c r="F106" s="7"/>
      <c r="G106" s="7"/>
      <c r="H106" s="7"/>
      <c r="I106" s="7"/>
      <c r="J106" s="7"/>
      <c r="K106" s="7"/>
      <c r="L106" s="3" t="str">
        <f>IFERROR(IF(C106=ROUND(SUM(D106:K106),0)," "," Стр. 102, Гр. 1 [C106]  д.б. = [Окр(Сум(D106:K106),0)] {" &amp; ROUND(SUM(D106:K106),0) &amp; "}.")," ")</f>
        <v xml:space="preserve"> </v>
      </c>
    </row>
    <row r="107" spans="1:12" ht="30" customHeight="1" x14ac:dyDescent="0.25">
      <c r="A107" s="2" t="s">
        <v>239</v>
      </c>
      <c r="B107" s="1" t="s">
        <v>240</v>
      </c>
      <c r="C107" s="7"/>
      <c r="D107" s="7"/>
      <c r="E107" s="7"/>
      <c r="F107" s="7"/>
      <c r="G107" s="7"/>
      <c r="H107" s="7"/>
      <c r="I107" s="7"/>
      <c r="J107" s="7"/>
      <c r="K107" s="7"/>
      <c r="L107" s="3" t="str">
        <f>IFERROR(IF(C107=ROUND(SUM(D107:K107),0)," "," Стр. 103, Гр. 1 [C107]  д.б. = [Окр(Сум(D107:K107),0)] {" &amp; ROUND(SUM(D107:K107),0) &amp; "}.")," ")</f>
        <v xml:space="preserve"> </v>
      </c>
    </row>
    <row r="108" spans="1:12" ht="30" customHeight="1" x14ac:dyDescent="0.25">
      <c r="A108" s="2" t="s">
        <v>241</v>
      </c>
      <c r="B108" s="1" t="s">
        <v>242</v>
      </c>
      <c r="C108" s="7"/>
      <c r="D108" s="7"/>
      <c r="E108" s="7"/>
      <c r="F108" s="7"/>
      <c r="G108" s="7"/>
      <c r="H108" s="7"/>
      <c r="I108" s="7"/>
      <c r="J108" s="7"/>
      <c r="K108" s="7"/>
      <c r="L108" s="3" t="str">
        <f>IFERROR(IF(C108=ROUND(SUM(D108:K108),0)," "," Стр. 104, Гр. 1 [C108]  д.б. = [Окр(Сум(D108:K108),0)] {" &amp; ROUND(SUM(D108:K108),0) &amp; "}.")," ")</f>
        <v xml:space="preserve"> </v>
      </c>
    </row>
    <row r="109" spans="1:12" ht="30" customHeight="1" x14ac:dyDescent="0.25">
      <c r="A109" s="2" t="s">
        <v>243</v>
      </c>
      <c r="B109" s="1" t="s">
        <v>244</v>
      </c>
      <c r="C109" s="7"/>
      <c r="D109" s="7"/>
      <c r="E109" s="7"/>
      <c r="F109" s="7"/>
      <c r="G109" s="7"/>
      <c r="H109" s="7"/>
      <c r="I109" s="7"/>
      <c r="J109" s="7"/>
      <c r="K109" s="7"/>
      <c r="L109" s="3" t="str">
        <f>IFERROR(IF(C109=ROUND(SUM(D109:K109),0)," "," Стр. 105, Гр. 1 [C109]  д.б. = [Окр(Сум(D109:K109),0)] {" &amp; ROUND(SUM(D109:K109),0) &amp; "}.")," ")</f>
        <v xml:space="preserve"> </v>
      </c>
    </row>
    <row r="110" spans="1:12" ht="30" customHeight="1" x14ac:dyDescent="0.25">
      <c r="A110" s="2" t="s">
        <v>245</v>
      </c>
      <c r="B110" s="1" t="s">
        <v>246</v>
      </c>
      <c r="C110" s="7"/>
      <c r="D110" s="7"/>
      <c r="E110" s="7"/>
      <c r="F110" s="7"/>
      <c r="G110" s="7"/>
      <c r="H110" s="7"/>
      <c r="I110" s="7"/>
      <c r="J110" s="7"/>
      <c r="K110" s="7"/>
      <c r="L110" s="3" t="str">
        <f>IFERROR(IF(C110=ROUND(SUM(D110:K110),0)," "," Стр. 106, Гр. 1 [C110]  д.б. = [Окр(Сум(D110:K110),0)] {" &amp; ROUND(SUM(D110:K110),0) &amp; "}.")," ")</f>
        <v xml:space="preserve"> </v>
      </c>
    </row>
    <row r="111" spans="1:12" ht="30" customHeight="1" x14ac:dyDescent="0.25">
      <c r="A111" s="2" t="s">
        <v>247</v>
      </c>
      <c r="B111" s="1" t="s">
        <v>248</v>
      </c>
      <c r="C111" s="7"/>
      <c r="D111" s="7"/>
      <c r="E111" s="7"/>
      <c r="F111" s="7"/>
      <c r="G111" s="7"/>
      <c r="H111" s="7"/>
      <c r="I111" s="7"/>
      <c r="J111" s="7"/>
      <c r="K111" s="7"/>
      <c r="L111" s="3" t="str">
        <f>IFERROR(IF(C111=ROUND(SUM(D111:K111),0)," "," Стр. 107, Гр. 1 [C111]  д.б. = [Окр(Сум(D111:K111),0)] {" &amp; ROUND(SUM(D111:K111),0) &amp; "}.")," ")</f>
        <v xml:space="preserve"> </v>
      </c>
    </row>
    <row r="112" spans="1:12" ht="30" customHeight="1" x14ac:dyDescent="0.25">
      <c r="A112" s="2" t="s">
        <v>249</v>
      </c>
      <c r="B112" s="1" t="s">
        <v>250</v>
      </c>
      <c r="C112" s="7"/>
      <c r="D112" s="7"/>
      <c r="E112" s="7"/>
      <c r="F112" s="7"/>
      <c r="G112" s="7"/>
      <c r="H112" s="7"/>
      <c r="I112" s="7"/>
      <c r="J112" s="7"/>
      <c r="K112" s="7"/>
      <c r="L112" s="3" t="str">
        <f>IFERROR(IF(C112=ROUND(SUM(D112:K112),0)," "," Стр. 108, Гр. 1 [C112]  д.б. = [Окр(Сум(D112:K112),0)] {" &amp; ROUND(SUM(D112:K112),0) &amp; "}.")," ")</f>
        <v xml:space="preserve"> </v>
      </c>
    </row>
    <row r="113" spans="1:12" ht="30" customHeight="1" x14ac:dyDescent="0.25">
      <c r="A113" s="2" t="s">
        <v>251</v>
      </c>
      <c r="B113" s="1" t="s">
        <v>252</v>
      </c>
      <c r="C113" s="7"/>
      <c r="D113" s="7"/>
      <c r="E113" s="7"/>
      <c r="F113" s="7"/>
      <c r="G113" s="7"/>
      <c r="H113" s="7"/>
      <c r="I113" s="7"/>
      <c r="J113" s="7"/>
      <c r="K113" s="7"/>
      <c r="L113" s="3" t="str">
        <f>IFERROR(IF(C113=ROUND(SUM(D113:K113),0)," "," Стр. 109, Гр. 1 [C113]  д.б. = [Окр(Сум(D113:K113),0)] {" &amp; ROUND(SUM(D113:K113),0) &amp; "}.")," ")</f>
        <v xml:space="preserve"> </v>
      </c>
    </row>
    <row r="114" spans="1:12" ht="30" customHeight="1" x14ac:dyDescent="0.25">
      <c r="A114" s="2" t="s">
        <v>253</v>
      </c>
      <c r="B114" s="1" t="s">
        <v>254</v>
      </c>
      <c r="C114" s="7"/>
      <c r="D114" s="7"/>
      <c r="E114" s="7"/>
      <c r="F114" s="7"/>
      <c r="G114" s="7"/>
      <c r="H114" s="7"/>
      <c r="I114" s="7"/>
      <c r="J114" s="7"/>
      <c r="K114" s="7"/>
      <c r="L114" s="3" t="str">
        <f>IFERROR(IF(C114=ROUND(SUM(D114:K114),0)," "," Стр. 110, Гр. 1 [C114]  д.б. = [Окр(Сум(D114:K114),0)] {" &amp; ROUND(SUM(D114:K114),0) &amp; "}.")," ")</f>
        <v xml:space="preserve"> </v>
      </c>
    </row>
    <row r="115" spans="1:12" ht="30" customHeight="1" x14ac:dyDescent="0.25">
      <c r="A115" s="2" t="s">
        <v>255</v>
      </c>
      <c r="B115" s="1" t="s">
        <v>256</v>
      </c>
      <c r="C115" s="7"/>
      <c r="D115" s="7"/>
      <c r="E115" s="7"/>
      <c r="F115" s="7"/>
      <c r="G115" s="7"/>
      <c r="H115" s="7"/>
      <c r="I115" s="7"/>
      <c r="J115" s="7"/>
      <c r="K115" s="7"/>
      <c r="L115" s="3" t="str">
        <f>IFERROR(IF(C115=ROUND(SUM(D115:K115),0)," "," Стр. 111, Гр. 1 [C115]  д.б. = [Окр(Сум(D115:K115),0)] {" &amp; ROUND(SUM(D115:K115),0) &amp; "}.")," ")</f>
        <v xml:space="preserve"> </v>
      </c>
    </row>
    <row r="116" spans="1:12" ht="30" customHeight="1" x14ac:dyDescent="0.25">
      <c r="A116" s="2" t="s">
        <v>257</v>
      </c>
      <c r="B116" s="1" t="s">
        <v>258</v>
      </c>
      <c r="C116" s="7"/>
      <c r="D116" s="7"/>
      <c r="E116" s="7"/>
      <c r="F116" s="7"/>
      <c r="G116" s="7"/>
      <c r="H116" s="7"/>
      <c r="I116" s="7"/>
      <c r="J116" s="7"/>
      <c r="K116" s="7"/>
      <c r="L116" s="3" t="str">
        <f>IFERROR(IF(C116=ROUND(SUM(D116:K116),0)," "," Стр. 112, Гр. 1 [C116]  д.б. = [Окр(Сум(D116:K116),0)] {" &amp; ROUND(SUM(D116:K116),0) &amp; "}.")," ")</f>
        <v xml:space="preserve"> </v>
      </c>
    </row>
    <row r="117" spans="1:12" ht="30" customHeight="1" x14ac:dyDescent="0.25">
      <c r="A117" s="2" t="s">
        <v>259</v>
      </c>
      <c r="B117" s="1" t="s">
        <v>260</v>
      </c>
      <c r="C117" s="7"/>
      <c r="D117" s="7"/>
      <c r="E117" s="7"/>
      <c r="F117" s="7"/>
      <c r="G117" s="7"/>
      <c r="H117" s="7"/>
      <c r="I117" s="7"/>
      <c r="J117" s="7"/>
      <c r="K117" s="7"/>
      <c r="L117" s="3" t="str">
        <f>IFERROR(IF(C117=ROUND(SUM(D117:K117),0)," "," Стр. 113, Гр. 1 [C117]  д.б. = [Окр(Сум(D117:K117),0)] {" &amp; ROUND(SUM(D117:K117),0) &amp; "}.")," ")</f>
        <v xml:space="preserve"> </v>
      </c>
    </row>
    <row r="118" spans="1:12" ht="30" customHeight="1" x14ac:dyDescent="0.25">
      <c r="A118" s="2" t="s">
        <v>261</v>
      </c>
      <c r="B118" s="1" t="s">
        <v>262</v>
      </c>
      <c r="C118" s="7"/>
      <c r="D118" s="7"/>
      <c r="E118" s="7"/>
      <c r="F118" s="7"/>
      <c r="G118" s="7"/>
      <c r="H118" s="7"/>
      <c r="I118" s="7"/>
      <c r="J118" s="7"/>
      <c r="K118" s="7"/>
      <c r="L118" s="3" t="str">
        <f>IFERROR(IF(C118=ROUND(SUM(D118:K118),0)," "," Стр. 114, Гр. 1 [C118]  д.б. = [Окр(Сум(D118:K118),0)] {" &amp; ROUND(SUM(D118:K118),0) &amp; "}.")," ")</f>
        <v xml:space="preserve"> </v>
      </c>
    </row>
    <row r="119" spans="1:12" ht="30" customHeight="1" x14ac:dyDescent="0.25">
      <c r="A119" s="2" t="s">
        <v>263</v>
      </c>
      <c r="B119" s="1" t="s">
        <v>264</v>
      </c>
      <c r="C119" s="7"/>
      <c r="D119" s="7"/>
      <c r="E119" s="7"/>
      <c r="F119" s="7"/>
      <c r="G119" s="7"/>
      <c r="H119" s="7"/>
      <c r="I119" s="7"/>
      <c r="J119" s="7"/>
      <c r="K119" s="7"/>
      <c r="L119" s="3" t="str">
        <f>IFERROR(IF(C119=ROUND(SUM(D119:K119),0)," "," Стр. 115, Гр. 1 [C119]  д.б. = [Окр(Сум(D119:K119),0)] {" &amp; ROUND(SUM(D119:K119),0) &amp; "}.")," ")</f>
        <v xml:space="preserve"> </v>
      </c>
    </row>
    <row r="120" spans="1:12" ht="30" customHeight="1" x14ac:dyDescent="0.25">
      <c r="A120" s="2" t="s">
        <v>265</v>
      </c>
      <c r="B120" s="1" t="s">
        <v>266</v>
      </c>
      <c r="C120" s="7"/>
      <c r="D120" s="7"/>
      <c r="E120" s="7"/>
      <c r="F120" s="7"/>
      <c r="G120" s="7"/>
      <c r="H120" s="7"/>
      <c r="I120" s="7"/>
      <c r="J120" s="7"/>
      <c r="K120" s="7"/>
      <c r="L120" s="3" t="str">
        <f>IFERROR(IF(C120=ROUND(SUM(D120:K120),0)," "," Стр. 116, Гр. 1 [C120]  д.б. = [Окр(Сум(D120:K120),0)] {" &amp; ROUND(SUM(D120:K120),0) &amp; "}.")," ")</f>
        <v xml:space="preserve"> </v>
      </c>
    </row>
    <row r="121" spans="1:12" ht="30" customHeight="1" x14ac:dyDescent="0.25">
      <c r="A121" s="2" t="s">
        <v>267</v>
      </c>
      <c r="B121" s="1" t="s">
        <v>268</v>
      </c>
      <c r="C121" s="7"/>
      <c r="D121" s="7"/>
      <c r="E121" s="7"/>
      <c r="F121" s="7"/>
      <c r="G121" s="7"/>
      <c r="H121" s="7"/>
      <c r="I121" s="7"/>
      <c r="J121" s="7"/>
      <c r="K121" s="7"/>
      <c r="L121" s="3" t="str">
        <f>IFERROR(IF(C121=ROUND(SUM(D121:K121),0)," "," Стр. 117, Гр. 1 [C121]  д.б. = [Окр(Сум(D121:K121),0)] {" &amp; ROUND(SUM(D121:K121),0) &amp; "}.")," ")</f>
        <v xml:space="preserve"> </v>
      </c>
    </row>
    <row r="122" spans="1:12" ht="30" customHeight="1" x14ac:dyDescent="0.25">
      <c r="A122" s="2" t="s">
        <v>269</v>
      </c>
      <c r="B122" s="1" t="s">
        <v>270</v>
      </c>
      <c r="C122" s="7"/>
      <c r="D122" s="7"/>
      <c r="E122" s="7"/>
      <c r="F122" s="7"/>
      <c r="G122" s="7"/>
      <c r="H122" s="7"/>
      <c r="I122" s="7"/>
      <c r="J122" s="7"/>
      <c r="K122" s="7"/>
      <c r="L122" s="3" t="str">
        <f>IFERROR(IF(C122=ROUND(SUM(D122:K122),0)," "," Стр. 118, Гр. 1 [C122]  д.б. = [Окр(Сум(D122:K122),0)] {" &amp; ROUND(SUM(D122:K122),0) &amp; "}.")," ")</f>
        <v xml:space="preserve"> </v>
      </c>
    </row>
    <row r="123" spans="1:12" ht="30" customHeight="1" x14ac:dyDescent="0.25">
      <c r="A123" s="2" t="s">
        <v>271</v>
      </c>
      <c r="B123" s="1" t="s">
        <v>272</v>
      </c>
      <c r="C123" s="7"/>
      <c r="D123" s="7"/>
      <c r="E123" s="7"/>
      <c r="F123" s="7"/>
      <c r="G123" s="7"/>
      <c r="H123" s="7"/>
      <c r="I123" s="7"/>
      <c r="J123" s="7"/>
      <c r="K123" s="7"/>
      <c r="L123" s="3" t="str">
        <f>IFERROR(IF(C123=ROUND(SUM(D123:K123),0)," "," Стр. 119, Гр. 1 [C123]  д.б. = [Окр(Сум(D123:K123),0)] {" &amp; ROUND(SUM(D123:K123),0) &amp; "}.")," ")</f>
        <v xml:space="preserve"> </v>
      </c>
    </row>
    <row r="124" spans="1:12" ht="30" customHeight="1" x14ac:dyDescent="0.25">
      <c r="A124" s="2" t="s">
        <v>273</v>
      </c>
      <c r="B124" s="1" t="s">
        <v>274</v>
      </c>
      <c r="C124" s="7"/>
      <c r="D124" s="7"/>
      <c r="E124" s="7"/>
      <c r="F124" s="7"/>
      <c r="G124" s="7"/>
      <c r="H124" s="7"/>
      <c r="I124" s="7"/>
      <c r="J124" s="7"/>
      <c r="K124" s="7"/>
      <c r="L124" s="3" t="str">
        <f>IFERROR(IF(C124=ROUND(SUM(D124:K124),0)," "," Стр. 120, Гр. 1 [C124]  д.б. = [Окр(Сум(D124:K124),0)] {" &amp; ROUND(SUM(D124:K124),0) &amp; "}.")," ")</f>
        <v xml:space="preserve"> </v>
      </c>
    </row>
    <row r="125" spans="1:12" ht="30" customHeight="1" x14ac:dyDescent="0.25">
      <c r="A125" s="2" t="s">
        <v>275</v>
      </c>
      <c r="B125" s="1" t="s">
        <v>276</v>
      </c>
      <c r="C125" s="7"/>
      <c r="D125" s="7"/>
      <c r="E125" s="7"/>
      <c r="F125" s="7"/>
      <c r="G125" s="7"/>
      <c r="H125" s="7"/>
      <c r="I125" s="7"/>
      <c r="J125" s="7"/>
      <c r="K125" s="7"/>
      <c r="L125" s="3" t="str">
        <f>IFERROR(IF(C125=ROUND(SUM(D125:K125),0)," "," Стр. 121, Гр. 1 [C125]  д.б. = [Окр(Сум(D125:K125),0)] {" &amp; ROUND(SUM(D125:K125),0) &amp; "}.")," ")</f>
        <v xml:space="preserve"> </v>
      </c>
    </row>
    <row r="126" spans="1:12" ht="30" customHeight="1" x14ac:dyDescent="0.25">
      <c r="A126" s="2" t="s">
        <v>277</v>
      </c>
      <c r="B126" s="1" t="s">
        <v>278</v>
      </c>
      <c r="C126" s="7"/>
      <c r="D126" s="7"/>
      <c r="E126" s="7"/>
      <c r="F126" s="7"/>
      <c r="G126" s="7"/>
      <c r="H126" s="7"/>
      <c r="I126" s="7"/>
      <c r="J126" s="7"/>
      <c r="K126" s="7"/>
      <c r="L126" s="3" t="str">
        <f>IFERROR(IF(C126=ROUND(SUM(D126:K126),0)," "," Стр. 122, Гр. 1 [C126]  д.б. = [Окр(Сум(D126:K126),0)] {" &amp; ROUND(SUM(D126:K126),0) &amp; "}.")," ")</f>
        <v xml:space="preserve"> </v>
      </c>
    </row>
    <row r="127" spans="1:12" ht="30" customHeight="1" x14ac:dyDescent="0.25">
      <c r="A127" s="2" t="s">
        <v>279</v>
      </c>
      <c r="B127" s="1" t="s">
        <v>280</v>
      </c>
      <c r="C127" s="7"/>
      <c r="D127" s="7"/>
      <c r="E127" s="7"/>
      <c r="F127" s="7"/>
      <c r="G127" s="7"/>
      <c r="H127" s="7"/>
      <c r="I127" s="7"/>
      <c r="J127" s="7"/>
      <c r="K127" s="7"/>
      <c r="L127" s="3" t="str">
        <f>IFERROR(IF(C127=ROUND(SUM(D127:K127),0)," "," Стр. 123, Гр. 1 [C127]  д.б. = [Окр(Сум(D127:K127),0)] {" &amp; ROUND(SUM(D127:K127),0) &amp; "}.")," ")</f>
        <v xml:space="preserve"> </v>
      </c>
    </row>
    <row r="128" spans="1:12" ht="30" customHeight="1" x14ac:dyDescent="0.25">
      <c r="A128" s="2" t="s">
        <v>281</v>
      </c>
      <c r="B128" s="1" t="s">
        <v>282</v>
      </c>
      <c r="C128" s="7"/>
      <c r="D128" s="7"/>
      <c r="E128" s="7"/>
      <c r="F128" s="7"/>
      <c r="G128" s="7"/>
      <c r="H128" s="7"/>
      <c r="I128" s="7"/>
      <c r="J128" s="7"/>
      <c r="K128" s="7"/>
      <c r="L128" s="3" t="str">
        <f>IFERROR(IF(C128=ROUND(SUM(D128:K128),0)," "," Стр. 124, Гр. 1 [C128]  д.б. = [Окр(Сум(D128:K128),0)] {" &amp; ROUND(SUM(D128:K128),0) &amp; "}.")," ")</f>
        <v xml:space="preserve"> </v>
      </c>
    </row>
    <row r="129" spans="1:12" ht="30" customHeight="1" x14ac:dyDescent="0.25">
      <c r="A129" s="2" t="s">
        <v>283</v>
      </c>
      <c r="B129" s="1" t="s">
        <v>284</v>
      </c>
      <c r="C129" s="7"/>
      <c r="D129" s="7"/>
      <c r="E129" s="7"/>
      <c r="F129" s="7"/>
      <c r="G129" s="7"/>
      <c r="H129" s="7"/>
      <c r="I129" s="7"/>
      <c r="J129" s="7"/>
      <c r="K129" s="7"/>
      <c r="L129" s="3" t="str">
        <f>IFERROR(IF(C129=ROUND(SUM(D129:K129),0)," "," Стр. 125, Гр. 1 [C129]  д.б. = [Окр(Сум(D129:K129),0)] {" &amp; ROUND(SUM(D129:K129),0) &amp; "}.")," ")</f>
        <v xml:space="preserve"> </v>
      </c>
    </row>
    <row r="130" spans="1:12" ht="30" customHeight="1" x14ac:dyDescent="0.25">
      <c r="A130" s="2" t="s">
        <v>285</v>
      </c>
      <c r="B130" s="1" t="s">
        <v>286</v>
      </c>
      <c r="C130" s="7"/>
      <c r="D130" s="7"/>
      <c r="E130" s="7"/>
      <c r="F130" s="7"/>
      <c r="G130" s="7"/>
      <c r="H130" s="7"/>
      <c r="I130" s="7"/>
      <c r="J130" s="7"/>
      <c r="K130" s="7"/>
      <c r="L130" s="3" t="str">
        <f>IFERROR(IF(C130=ROUND(SUM(D130:K130),0)," "," Стр. 126, Гр. 1 [C130]  д.б. = [Окр(Сум(D130:K130),0)] {" &amp; ROUND(SUM(D130:K130),0) &amp; "}.")," ")</f>
        <v xml:space="preserve"> </v>
      </c>
    </row>
    <row r="131" spans="1:12" ht="30" customHeight="1" x14ac:dyDescent="0.25">
      <c r="A131" s="2" t="s">
        <v>287</v>
      </c>
      <c r="B131" s="1" t="s">
        <v>288</v>
      </c>
      <c r="C131" s="7"/>
      <c r="D131" s="7"/>
      <c r="E131" s="7"/>
      <c r="F131" s="7"/>
      <c r="G131" s="7"/>
      <c r="H131" s="7"/>
      <c r="I131" s="7"/>
      <c r="J131" s="7"/>
      <c r="K131" s="7"/>
      <c r="L131" s="3" t="str">
        <f>IFERROR(IF(C131=ROUND(SUM(D131:K131),0)," "," Стр. 127, Гр. 1 [C131]  д.б. = [Окр(Сум(D131:K131),0)] {" &amp; ROUND(SUM(D131:K131),0) &amp; "}.")," ")</f>
        <v xml:space="preserve"> </v>
      </c>
    </row>
    <row r="132" spans="1:12" ht="30" customHeight="1" x14ac:dyDescent="0.25">
      <c r="A132" s="2" t="s">
        <v>289</v>
      </c>
      <c r="B132" s="1" t="s">
        <v>290</v>
      </c>
      <c r="C132" s="7"/>
      <c r="D132" s="7"/>
      <c r="E132" s="7"/>
      <c r="F132" s="7"/>
      <c r="G132" s="7"/>
      <c r="H132" s="7"/>
      <c r="I132" s="7"/>
      <c r="J132" s="7"/>
      <c r="K132" s="7"/>
      <c r="L132" s="3" t="str">
        <f>IFERROR(IF(C132=ROUND(SUM(D132:K132),0)," "," Стр. 128, Гр. 1 [C132]  д.б. = [Окр(Сум(D132:K132),0)] {" &amp; ROUND(SUM(D132:K132),0) &amp; "}.")," ")</f>
        <v xml:space="preserve"> </v>
      </c>
    </row>
    <row r="133" spans="1:12" ht="30" customHeight="1" x14ac:dyDescent="0.25">
      <c r="A133" s="2" t="s">
        <v>291</v>
      </c>
      <c r="B133" s="1" t="s">
        <v>292</v>
      </c>
      <c r="C133" s="7"/>
      <c r="D133" s="7"/>
      <c r="E133" s="7"/>
      <c r="F133" s="7"/>
      <c r="G133" s="7"/>
      <c r="H133" s="7"/>
      <c r="I133" s="7"/>
      <c r="J133" s="7"/>
      <c r="K133" s="7"/>
      <c r="L133" s="3" t="str">
        <f>IFERROR(IF(C133=ROUND(SUM(D133:K133),0)," "," Стр. 129, Гр. 1 [C133]  д.б. = [Окр(Сум(D133:K133),0)] {" &amp; ROUND(SUM(D133:K133),0) &amp; "}.")," ")</f>
        <v xml:space="preserve"> </v>
      </c>
    </row>
    <row r="134" spans="1:12" ht="30" customHeight="1" x14ac:dyDescent="0.25">
      <c r="A134" s="2" t="s">
        <v>293</v>
      </c>
      <c r="B134" s="1" t="s">
        <v>294</v>
      </c>
      <c r="C134" s="7"/>
      <c r="D134" s="7"/>
      <c r="E134" s="7"/>
      <c r="F134" s="7"/>
      <c r="G134" s="7"/>
      <c r="H134" s="7"/>
      <c r="I134" s="7"/>
      <c r="J134" s="7"/>
      <c r="K134" s="7"/>
      <c r="L134" s="3" t="str">
        <f>IFERROR(IF(C134=ROUND(SUM(D134:K134),0)," "," Стр. 130, Гр. 1 [C134]  д.б. = [Окр(Сум(D134:K134),0)] {" &amp; ROUND(SUM(D134:K134),0) &amp; "}.")," ")</f>
        <v xml:space="preserve"> </v>
      </c>
    </row>
    <row r="135" spans="1:12" ht="30" customHeight="1" x14ac:dyDescent="0.25">
      <c r="A135" s="2" t="s">
        <v>295</v>
      </c>
      <c r="B135" s="1" t="s">
        <v>296</v>
      </c>
      <c r="C135" s="7"/>
      <c r="D135" s="7"/>
      <c r="E135" s="7"/>
      <c r="F135" s="7"/>
      <c r="G135" s="7"/>
      <c r="H135" s="7"/>
      <c r="I135" s="7"/>
      <c r="J135" s="7"/>
      <c r="K135" s="7"/>
      <c r="L135" s="3" t="str">
        <f>IFERROR(IF(C135=ROUND(SUM(D135:K135),0)," "," Стр. 131, Гр. 1 [C135]  д.б. = [Окр(Сум(D135:K135),0)] {" &amp; ROUND(SUM(D135:K135),0) &amp; "}.")," ")</f>
        <v xml:space="preserve"> </v>
      </c>
    </row>
    <row r="136" spans="1:12" ht="30" customHeight="1" x14ac:dyDescent="0.25">
      <c r="A136" s="2" t="s">
        <v>297</v>
      </c>
      <c r="B136" s="1" t="s">
        <v>298</v>
      </c>
      <c r="C136" s="7"/>
      <c r="D136" s="7"/>
      <c r="E136" s="7"/>
      <c r="F136" s="7"/>
      <c r="G136" s="7"/>
      <c r="H136" s="7"/>
      <c r="I136" s="7"/>
      <c r="J136" s="7"/>
      <c r="K136" s="7"/>
      <c r="L136" s="3" t="str">
        <f>IFERROR(IF(C136=ROUND(SUM(D136:K136),0)," "," Стр. 132, Гр. 1 [C136]  д.б. = [Окр(Сум(D136:K136),0)] {" &amp; ROUND(SUM(D136:K136),0) &amp; "}.")," ")</f>
        <v xml:space="preserve"> </v>
      </c>
    </row>
    <row r="137" spans="1:12" ht="30" customHeight="1" x14ac:dyDescent="0.25">
      <c r="A137" s="2" t="s">
        <v>299</v>
      </c>
      <c r="B137" s="1" t="s">
        <v>300</v>
      </c>
      <c r="C137" s="7"/>
      <c r="D137" s="7"/>
      <c r="E137" s="7"/>
      <c r="F137" s="7"/>
      <c r="G137" s="7"/>
      <c r="H137" s="7"/>
      <c r="I137" s="7"/>
      <c r="J137" s="7"/>
      <c r="K137" s="7"/>
      <c r="L137" s="3" t="str">
        <f>IFERROR(IF(C137=ROUND(SUM(D137:K137),0)," "," Стр. 133, Гр. 1 [C137]  д.б. = [Окр(Сум(D137:K137),0)] {" &amp; ROUND(SUM(D137:K137),0) &amp; "}.")," ")</f>
        <v xml:space="preserve"> </v>
      </c>
    </row>
    <row r="138" spans="1:12" ht="30" customHeight="1" x14ac:dyDescent="0.25">
      <c r="A138" s="2" t="s">
        <v>301</v>
      </c>
      <c r="B138" s="1" t="s">
        <v>302</v>
      </c>
      <c r="C138" s="7"/>
      <c r="D138" s="7"/>
      <c r="E138" s="7"/>
      <c r="F138" s="7"/>
      <c r="G138" s="7"/>
      <c r="H138" s="7"/>
      <c r="I138" s="7"/>
      <c r="J138" s="7"/>
      <c r="K138" s="7"/>
      <c r="L138" s="3" t="str">
        <f>IFERROR(IF(C138=ROUND(SUM(D138:K138),0)," "," Стр. 134, Гр. 1 [C138]  д.б. = [Окр(Сум(D138:K138),0)] {" &amp; ROUND(SUM(D138:K138),0) &amp; "}.")," ")</f>
        <v xml:space="preserve"> </v>
      </c>
    </row>
    <row r="139" spans="1:12" ht="30" customHeight="1" x14ac:dyDescent="0.25">
      <c r="A139" s="2" t="s">
        <v>303</v>
      </c>
      <c r="B139" s="1" t="s">
        <v>304</v>
      </c>
      <c r="C139" s="7"/>
      <c r="D139" s="7"/>
      <c r="E139" s="7"/>
      <c r="F139" s="7"/>
      <c r="G139" s="7"/>
      <c r="H139" s="7"/>
      <c r="I139" s="7"/>
      <c r="J139" s="7"/>
      <c r="K139" s="7"/>
      <c r="L139" s="3" t="str">
        <f>IFERROR(IF(C139=ROUND(SUM(D139:K139),0)," "," Стр. 135, Гр. 1 [C139]  д.б. = [Окр(Сум(D139:K139),0)] {" &amp; ROUND(SUM(D139:K139),0) &amp; "}.")," ")</f>
        <v xml:space="preserve"> </v>
      </c>
    </row>
    <row r="140" spans="1:12" ht="30" customHeight="1" x14ac:dyDescent="0.25">
      <c r="A140" s="2" t="s">
        <v>305</v>
      </c>
      <c r="B140" s="1" t="s">
        <v>306</v>
      </c>
      <c r="C140" s="7"/>
      <c r="D140" s="7"/>
      <c r="E140" s="7"/>
      <c r="F140" s="7"/>
      <c r="G140" s="7"/>
      <c r="H140" s="7"/>
      <c r="I140" s="7"/>
      <c r="J140" s="7"/>
      <c r="K140" s="7"/>
      <c r="L140" s="3" t="str">
        <f>IFERROR(IF(C140=ROUND(SUM(D140:K140),0)," "," Стр. 136, Гр. 1 [C140]  д.б. = [Окр(Сум(D140:K140),0)] {" &amp; ROUND(SUM(D140:K140),0) &amp; "}.")," ")</f>
        <v xml:space="preserve"> </v>
      </c>
    </row>
    <row r="141" spans="1:12" ht="30" customHeight="1" x14ac:dyDescent="0.25">
      <c r="A141" s="2" t="s">
        <v>307</v>
      </c>
      <c r="B141" s="1" t="s">
        <v>308</v>
      </c>
      <c r="C141" s="7"/>
      <c r="D141" s="7"/>
      <c r="E141" s="7"/>
      <c r="F141" s="7"/>
      <c r="G141" s="7"/>
      <c r="H141" s="7"/>
      <c r="I141" s="7"/>
      <c r="J141" s="7"/>
      <c r="K141" s="7"/>
      <c r="L141" s="3" t="str">
        <f>IFERROR(IF(C141=ROUND(SUM(D141:K141),0)," "," Стр. 137, Гр. 1 [C141]  д.б. = [Окр(Сум(D141:K141),0)] {" &amp; ROUND(SUM(D141:K141),0) &amp; "}.")," ")</f>
        <v xml:space="preserve"> </v>
      </c>
    </row>
    <row r="142" spans="1:12" ht="30" customHeight="1" x14ac:dyDescent="0.25">
      <c r="A142" s="2" t="s">
        <v>309</v>
      </c>
      <c r="B142" s="1" t="s">
        <v>310</v>
      </c>
      <c r="C142" s="7"/>
      <c r="D142" s="7"/>
      <c r="E142" s="7"/>
      <c r="F142" s="7"/>
      <c r="G142" s="7"/>
      <c r="H142" s="7"/>
      <c r="I142" s="7"/>
      <c r="J142" s="7"/>
      <c r="K142" s="7"/>
      <c r="L142" s="3" t="str">
        <f>IFERROR(IF(C142=ROUND(SUM(D142:K142),0)," "," Стр. 138, Гр. 1 [C142]  д.б. = [Окр(Сум(D142:K142),0)] {" &amp; ROUND(SUM(D142:K142),0) &amp; "}.")," ")</f>
        <v xml:space="preserve"> </v>
      </c>
    </row>
    <row r="143" spans="1:12" ht="30" customHeight="1" x14ac:dyDescent="0.25">
      <c r="A143" s="2" t="s">
        <v>311</v>
      </c>
      <c r="B143" s="1" t="s">
        <v>312</v>
      </c>
      <c r="C143" s="7"/>
      <c r="D143" s="7"/>
      <c r="E143" s="7"/>
      <c r="F143" s="7"/>
      <c r="G143" s="7"/>
      <c r="H143" s="7"/>
      <c r="I143" s="7"/>
      <c r="J143" s="7"/>
      <c r="K143" s="7"/>
      <c r="L143" s="3" t="str">
        <f>IFERROR(IF(C143=ROUND(SUM(D143:K143),0)," "," Стр. 139, Гр. 1 [C143]  д.б. = [Окр(Сум(D143:K143),0)] {" &amp; ROUND(SUM(D143:K143),0) &amp; "}.")," ")</f>
        <v xml:space="preserve"> </v>
      </c>
    </row>
    <row r="144" spans="1:12" ht="30" customHeight="1" x14ac:dyDescent="0.25">
      <c r="A144" s="2" t="s">
        <v>313</v>
      </c>
      <c r="B144" s="1" t="s">
        <v>314</v>
      </c>
      <c r="C144" s="7"/>
      <c r="D144" s="7"/>
      <c r="E144" s="7"/>
      <c r="F144" s="7"/>
      <c r="G144" s="7"/>
      <c r="H144" s="7"/>
      <c r="I144" s="7"/>
      <c r="J144" s="7"/>
      <c r="K144" s="7"/>
      <c r="L144" s="3" t="str">
        <f>IFERROR(IF(C144=ROUND(SUM(D144:K144),0)," "," Стр. 140, Гр. 1 [C144]  д.б. = [Окр(Сум(D144:K144),0)] {" &amp; ROUND(SUM(D144:K144),0) &amp; "}.")," ")</f>
        <v xml:space="preserve"> </v>
      </c>
    </row>
    <row r="145" spans="1:12" ht="30" customHeight="1" x14ac:dyDescent="0.25">
      <c r="A145" s="2" t="s">
        <v>315</v>
      </c>
      <c r="B145" s="1" t="s">
        <v>316</v>
      </c>
      <c r="C145" s="7"/>
      <c r="D145" s="7"/>
      <c r="E145" s="7"/>
      <c r="F145" s="7"/>
      <c r="G145" s="7"/>
      <c r="H145" s="7"/>
      <c r="I145" s="7"/>
      <c r="J145" s="7"/>
      <c r="K145" s="7"/>
      <c r="L145" s="3" t="str">
        <f>IFERROR(IF(C145=ROUND(SUM(D145:K145),0)," "," Стр. 141, Гр. 1 [C145]  д.б. = [Окр(Сум(D145:K145),0)] {" &amp; ROUND(SUM(D145:K145),0) &amp; "}.")," ")</f>
        <v xml:space="preserve"> </v>
      </c>
    </row>
    <row r="146" spans="1:12" ht="30" customHeight="1" x14ac:dyDescent="0.25">
      <c r="A146" s="2" t="s">
        <v>317</v>
      </c>
      <c r="B146" s="1" t="s">
        <v>318</v>
      </c>
      <c r="C146" s="7"/>
      <c r="D146" s="7"/>
      <c r="E146" s="7"/>
      <c r="F146" s="7"/>
      <c r="G146" s="7"/>
      <c r="H146" s="7"/>
      <c r="I146" s="7"/>
      <c r="J146" s="7"/>
      <c r="K146" s="7"/>
      <c r="L146" s="3" t="str">
        <f>IFERROR(IF(C146=ROUND(SUM(D146:K146),0)," "," Стр. 142, Гр. 1 [C146]  д.б. = [Окр(Сум(D146:K146),0)] {" &amp; ROUND(SUM(D146:K146),0) &amp; "}.")," ")</f>
        <v xml:space="preserve"> </v>
      </c>
    </row>
    <row r="147" spans="1:12" ht="30" customHeight="1" x14ac:dyDescent="0.25">
      <c r="A147" s="2" t="s">
        <v>319</v>
      </c>
      <c r="B147" s="1" t="s">
        <v>320</v>
      </c>
      <c r="C147" s="7"/>
      <c r="D147" s="7"/>
      <c r="E147" s="7"/>
      <c r="F147" s="7"/>
      <c r="G147" s="7"/>
      <c r="H147" s="7"/>
      <c r="I147" s="7"/>
      <c r="J147" s="7"/>
      <c r="K147" s="7"/>
      <c r="L147" s="3" t="str">
        <f>IFERROR(IF(C147=ROUND(SUM(D147:K147),0)," "," Стр. 143, Гр. 1 [C147]  д.б. = [Окр(Сум(D147:K147),0)] {" &amp; ROUND(SUM(D147:K147),0) &amp; "}.")," ")</f>
        <v xml:space="preserve"> </v>
      </c>
    </row>
    <row r="148" spans="1:12" ht="30" customHeight="1" x14ac:dyDescent="0.25">
      <c r="A148" s="2" t="s">
        <v>321</v>
      </c>
      <c r="B148" s="1" t="s">
        <v>322</v>
      </c>
      <c r="C148" s="7"/>
      <c r="D148" s="7"/>
      <c r="E148" s="7"/>
      <c r="F148" s="7"/>
      <c r="G148" s="7"/>
      <c r="H148" s="7"/>
      <c r="I148" s="7"/>
      <c r="J148" s="7"/>
      <c r="K148" s="7"/>
      <c r="L148" s="3" t="str">
        <f>IFERROR(IF(C148=ROUND(SUM(D148:K148),0)," "," Стр. 144, Гр. 1 [C148]  д.б. = [Окр(Сум(D148:K148),0)] {" &amp; ROUND(SUM(D148:K148),0) &amp; "}.")," ")</f>
        <v xml:space="preserve"> </v>
      </c>
    </row>
    <row r="149" spans="1:12" ht="30" customHeight="1" x14ac:dyDescent="0.25">
      <c r="A149" s="2" t="s">
        <v>323</v>
      </c>
      <c r="B149" s="1" t="s">
        <v>324</v>
      </c>
      <c r="C149" s="7"/>
      <c r="D149" s="7"/>
      <c r="E149" s="7"/>
      <c r="F149" s="7"/>
      <c r="G149" s="7"/>
      <c r="H149" s="7"/>
      <c r="I149" s="7"/>
      <c r="J149" s="7"/>
      <c r="K149" s="7"/>
      <c r="L149" s="3" t="str">
        <f>IFERROR(IF(C149=ROUND(SUM(D149:K149),0)," "," Стр. 145, Гр. 1 [C149]  д.б. = [Окр(Сум(D149:K149),0)] {" &amp; ROUND(SUM(D149:K149),0) &amp; "}.")," ")</f>
        <v xml:space="preserve"> </v>
      </c>
    </row>
    <row r="150" spans="1:12" ht="30" customHeight="1" x14ac:dyDescent="0.25">
      <c r="A150" s="2" t="s">
        <v>325</v>
      </c>
      <c r="B150" s="1" t="s">
        <v>326</v>
      </c>
      <c r="C150" s="7"/>
      <c r="D150" s="7"/>
      <c r="E150" s="7"/>
      <c r="F150" s="7"/>
      <c r="G150" s="7"/>
      <c r="H150" s="7"/>
      <c r="I150" s="7"/>
      <c r="J150" s="7"/>
      <c r="K150" s="7"/>
      <c r="L150" s="3" t="str">
        <f>IFERROR(IF(C150=ROUND(SUM(D150:K150),0)," "," Стр. 146, Гр. 1 [C150]  д.б. = [Окр(Сум(D150:K150),0)] {" &amp; ROUND(SUM(D150:K150),0) &amp; "}.")," ")</f>
        <v xml:space="preserve"> </v>
      </c>
    </row>
    <row r="151" spans="1:12" ht="30" customHeight="1" x14ac:dyDescent="0.25">
      <c r="A151" s="2" t="s">
        <v>327</v>
      </c>
      <c r="B151" s="1" t="s">
        <v>328</v>
      </c>
      <c r="C151" s="7"/>
      <c r="D151" s="7"/>
      <c r="E151" s="7"/>
      <c r="F151" s="7"/>
      <c r="G151" s="7"/>
      <c r="H151" s="7"/>
      <c r="I151" s="7"/>
      <c r="J151" s="7"/>
      <c r="K151" s="7"/>
      <c r="L151" s="3" t="str">
        <f>IFERROR(IF(C151=ROUND(SUM(D151:K151),0)," "," Стр. 147, Гр. 1 [C151]  д.б. = [Окр(Сум(D151:K151),0)] {" &amp; ROUND(SUM(D151:K151),0) &amp; "}.")," ")</f>
        <v xml:space="preserve"> </v>
      </c>
    </row>
    <row r="152" spans="1:12" ht="30" customHeight="1" x14ac:dyDescent="0.25">
      <c r="A152" s="2" t="s">
        <v>329</v>
      </c>
      <c r="B152" s="1" t="s">
        <v>330</v>
      </c>
      <c r="C152" s="7"/>
      <c r="D152" s="7"/>
      <c r="E152" s="7"/>
      <c r="F152" s="7"/>
      <c r="G152" s="7"/>
      <c r="H152" s="7"/>
      <c r="I152" s="7"/>
      <c r="J152" s="7"/>
      <c r="K152" s="7"/>
      <c r="L152" s="3" t="str">
        <f>IFERROR(IF(C152=ROUND(SUM(D152:K152),0)," "," Стр. 148, Гр. 1 [C152]  д.б. = [Окр(Сум(D152:K152),0)] {" &amp; ROUND(SUM(D152:K152),0) &amp; "}.")," ")</f>
        <v xml:space="preserve"> </v>
      </c>
    </row>
    <row r="153" spans="1:12" ht="30" customHeight="1" x14ac:dyDescent="0.25">
      <c r="A153" s="2" t="s">
        <v>331</v>
      </c>
      <c r="B153" s="1" t="s">
        <v>332</v>
      </c>
      <c r="C153" s="7"/>
      <c r="D153" s="7"/>
      <c r="E153" s="7"/>
      <c r="F153" s="7"/>
      <c r="G153" s="7"/>
      <c r="H153" s="7"/>
      <c r="I153" s="7"/>
      <c r="J153" s="7"/>
      <c r="K153" s="7"/>
      <c r="L153" s="3" t="str">
        <f>IFERROR(IF(C153=ROUND(SUM(D153:K153),0)," "," Стр. 149, Гр. 1 [C153]  д.б. = [Окр(Сум(D153:K153),0)] {" &amp; ROUND(SUM(D153:K153),0) &amp; "}.")," ")</f>
        <v xml:space="preserve"> </v>
      </c>
    </row>
    <row r="154" spans="1:12" ht="30" customHeight="1" x14ac:dyDescent="0.25">
      <c r="A154" s="2" t="s">
        <v>333</v>
      </c>
      <c r="B154" s="1" t="s">
        <v>334</v>
      </c>
      <c r="C154" s="7"/>
      <c r="D154" s="7"/>
      <c r="E154" s="7"/>
      <c r="F154" s="7"/>
      <c r="G154" s="7"/>
      <c r="H154" s="7"/>
      <c r="I154" s="7"/>
      <c r="J154" s="7"/>
      <c r="K154" s="7"/>
      <c r="L154" s="3" t="str">
        <f>IFERROR(IF(C154=ROUND(SUM(D154:K154),0)," "," Стр. 150, Гр. 1 [C154]  д.б. = [Окр(Сум(D154:K154),0)] {" &amp; ROUND(SUM(D154:K154),0) &amp; "}.")," ")</f>
        <v xml:space="preserve"> </v>
      </c>
    </row>
    <row r="155" spans="1:12" ht="30" customHeight="1" x14ac:dyDescent="0.25">
      <c r="A155" s="2" t="s">
        <v>335</v>
      </c>
      <c r="B155" s="1" t="s">
        <v>336</v>
      </c>
      <c r="C155" s="7"/>
      <c r="D155" s="7"/>
      <c r="E155" s="7"/>
      <c r="F155" s="7"/>
      <c r="G155" s="7"/>
      <c r="H155" s="7"/>
      <c r="I155" s="7"/>
      <c r="J155" s="7"/>
      <c r="K155" s="7"/>
      <c r="L155" s="3" t="str">
        <f>IFERROR(IF(C155=ROUND(SUM(D155:K155),0)," "," Стр. 151, Гр. 1 [C155]  д.б. = [Окр(Сум(D155:K155),0)] {" &amp; ROUND(SUM(D155:K155),0) &amp; "}.")," ")</f>
        <v xml:space="preserve"> </v>
      </c>
    </row>
    <row r="156" spans="1:12" ht="30" customHeight="1" x14ac:dyDescent="0.25">
      <c r="A156" s="2" t="s">
        <v>337</v>
      </c>
      <c r="B156" s="1" t="s">
        <v>338</v>
      </c>
      <c r="C156" s="7"/>
      <c r="D156" s="7"/>
      <c r="E156" s="7"/>
      <c r="F156" s="7"/>
      <c r="G156" s="7"/>
      <c r="H156" s="7"/>
      <c r="I156" s="7"/>
      <c r="J156" s="7"/>
      <c r="K156" s="7"/>
      <c r="L156" s="3" t="str">
        <f>IFERROR(IF(C156=ROUND(SUM(D156:K156),0)," "," Стр. 152, Гр. 1 [C156]  д.б. = [Окр(Сум(D156:K156),0)] {" &amp; ROUND(SUM(D156:K156),0) &amp; "}.")," ")</f>
        <v xml:space="preserve"> </v>
      </c>
    </row>
    <row r="157" spans="1:12" ht="30" customHeight="1" x14ac:dyDescent="0.25">
      <c r="A157" s="2" t="s">
        <v>339</v>
      </c>
      <c r="B157" s="1" t="s">
        <v>340</v>
      </c>
      <c r="C157" s="7"/>
      <c r="D157" s="7"/>
      <c r="E157" s="7"/>
      <c r="F157" s="7"/>
      <c r="G157" s="7"/>
      <c r="H157" s="7"/>
      <c r="I157" s="7"/>
      <c r="J157" s="7"/>
      <c r="K157" s="7"/>
      <c r="L157" s="3" t="str">
        <f>IFERROR(IF(C157=ROUND(SUM(D157:K157),0)," "," Стр. 153, Гр. 1 [C157]  д.б. = [Окр(Сум(D157:K157),0)] {" &amp; ROUND(SUM(D157:K157),0) &amp; "}.")," ")</f>
        <v xml:space="preserve"> </v>
      </c>
    </row>
    <row r="158" spans="1:12" ht="30" customHeight="1" x14ac:dyDescent="0.25">
      <c r="A158" s="2" t="s">
        <v>341</v>
      </c>
      <c r="B158" s="1" t="s">
        <v>342</v>
      </c>
      <c r="C158" s="7"/>
      <c r="D158" s="7"/>
      <c r="E158" s="7"/>
      <c r="F158" s="7"/>
      <c r="G158" s="7"/>
      <c r="H158" s="7"/>
      <c r="I158" s="7"/>
      <c r="J158" s="7"/>
      <c r="K158" s="7"/>
      <c r="L158" s="3" t="str">
        <f>IFERROR(IF(C158=ROUND(SUM(D158:K158),0)," "," Стр. 154, Гр. 1 [C158]  д.б. = [Окр(Сум(D158:K158),0)] {" &amp; ROUND(SUM(D158:K158),0) &amp; "}.")," ")</f>
        <v xml:space="preserve"> </v>
      </c>
    </row>
    <row r="159" spans="1:12" ht="30" customHeight="1" x14ac:dyDescent="0.25">
      <c r="A159" s="2" t="s">
        <v>343</v>
      </c>
      <c r="B159" s="1" t="s">
        <v>344</v>
      </c>
      <c r="C159" s="7"/>
      <c r="D159" s="7"/>
      <c r="E159" s="7"/>
      <c r="F159" s="7"/>
      <c r="G159" s="7"/>
      <c r="H159" s="7"/>
      <c r="I159" s="7"/>
      <c r="J159" s="7"/>
      <c r="K159" s="7"/>
      <c r="L159" s="3" t="str">
        <f>IFERROR(IF(C159=ROUND(SUM(D159:K159),0)," "," Стр. 155, Гр. 1 [C159]  д.б. = [Окр(Сум(D159:K159),0)] {" &amp; ROUND(SUM(D159:K159),0) &amp; "}.")," ")</f>
        <v xml:space="preserve"> </v>
      </c>
    </row>
    <row r="160" spans="1:12" ht="30" customHeight="1" x14ac:dyDescent="0.25">
      <c r="A160" s="2" t="s">
        <v>345</v>
      </c>
      <c r="B160" s="1" t="s">
        <v>346</v>
      </c>
      <c r="C160" s="7"/>
      <c r="D160" s="7"/>
      <c r="E160" s="7"/>
      <c r="F160" s="7"/>
      <c r="G160" s="7"/>
      <c r="H160" s="7"/>
      <c r="I160" s="7"/>
      <c r="J160" s="7"/>
      <c r="K160" s="7"/>
      <c r="L160" s="3" t="str">
        <f>IFERROR(IF(C160=ROUND(SUM(D160:K160),0)," "," Стр. 156, Гр. 1 [C160]  д.б. = [Окр(Сум(D160:K160),0)] {" &amp; ROUND(SUM(D160:K160),0) &amp; "}.")," ")</f>
        <v xml:space="preserve"> </v>
      </c>
    </row>
    <row r="161" spans="1:12" ht="30" customHeight="1" x14ac:dyDescent="0.25">
      <c r="A161" s="2" t="s">
        <v>347</v>
      </c>
      <c r="B161" s="1" t="s">
        <v>348</v>
      </c>
      <c r="C161" s="7"/>
      <c r="D161" s="7"/>
      <c r="E161" s="7"/>
      <c r="F161" s="7"/>
      <c r="G161" s="7"/>
      <c r="H161" s="7"/>
      <c r="I161" s="7"/>
      <c r="J161" s="7"/>
      <c r="K161" s="7"/>
      <c r="L161" s="3" t="str">
        <f>IFERROR(IF(C161=ROUND(SUM(D161:K161),0)," "," Стр. 157, Гр. 1 [C161]  д.б. = [Окр(Сум(D161:K161),0)] {" &amp; ROUND(SUM(D161:K161),0) &amp; "}.")," ")</f>
        <v xml:space="preserve"> </v>
      </c>
    </row>
    <row r="162" spans="1:12" ht="30" customHeight="1" x14ac:dyDescent="0.25">
      <c r="A162" s="2" t="s">
        <v>349</v>
      </c>
      <c r="B162" s="1" t="s">
        <v>350</v>
      </c>
      <c r="C162" s="7"/>
      <c r="D162" s="7"/>
      <c r="E162" s="7"/>
      <c r="F162" s="7"/>
      <c r="G162" s="7"/>
      <c r="H162" s="7"/>
      <c r="I162" s="7"/>
      <c r="J162" s="7"/>
      <c r="K162" s="7"/>
      <c r="L162" s="3" t="str">
        <f>IFERROR(IF(C162=ROUND(SUM(D162:K162),0)," "," Стр. 158, Гр. 1 [C162]  д.б. = [Окр(Сум(D162:K162),0)] {" &amp; ROUND(SUM(D162:K162),0) &amp; "}.")," ")</f>
        <v xml:space="preserve"> </v>
      </c>
    </row>
    <row r="163" spans="1:12" ht="30" customHeight="1" x14ac:dyDescent="0.25">
      <c r="A163" s="2" t="s">
        <v>351</v>
      </c>
      <c r="B163" s="1" t="s">
        <v>352</v>
      </c>
      <c r="C163" s="7"/>
      <c r="D163" s="7"/>
      <c r="E163" s="7"/>
      <c r="F163" s="7"/>
      <c r="G163" s="7"/>
      <c r="H163" s="7"/>
      <c r="I163" s="7"/>
      <c r="J163" s="7"/>
      <c r="K163" s="7"/>
      <c r="L163" s="3" t="str">
        <f>IFERROR(IF(C163=ROUND(SUM(D163:K163),0)," "," Стр. 159, Гр. 1 [C163]  д.б. = [Окр(Сум(D163:K163),0)] {" &amp; ROUND(SUM(D163:K163),0) &amp; "}.")," ")</f>
        <v xml:space="preserve"> </v>
      </c>
    </row>
    <row r="164" spans="1:12" ht="30" customHeight="1" x14ac:dyDescent="0.25">
      <c r="A164" s="2" t="s">
        <v>353</v>
      </c>
      <c r="B164" s="1" t="s">
        <v>354</v>
      </c>
      <c r="C164" s="7"/>
      <c r="D164" s="7"/>
      <c r="E164" s="7"/>
      <c r="F164" s="7"/>
      <c r="G164" s="7"/>
      <c r="H164" s="7"/>
      <c r="I164" s="7"/>
      <c r="J164" s="7"/>
      <c r="K164" s="7"/>
      <c r="L164" s="3" t="str">
        <f>IFERROR(IF(C164=ROUND(SUM(D164:K164),0)," "," Стр. 160, Гр. 1 [C164]  д.б. = [Окр(Сум(D164:K164),0)] {" &amp; ROUND(SUM(D164:K164),0) &amp; "}.")," ")</f>
        <v xml:space="preserve"> </v>
      </c>
    </row>
    <row r="165" spans="1:12" ht="30" customHeight="1" x14ac:dyDescent="0.25">
      <c r="A165" s="2" t="s">
        <v>355</v>
      </c>
      <c r="B165" s="1" t="s">
        <v>356</v>
      </c>
      <c r="C165" s="7"/>
      <c r="D165" s="7"/>
      <c r="E165" s="7"/>
      <c r="F165" s="7"/>
      <c r="G165" s="7"/>
      <c r="H165" s="7"/>
      <c r="I165" s="7"/>
      <c r="J165" s="7"/>
      <c r="K165" s="7"/>
      <c r="L165" s="3" t="str">
        <f>IFERROR(IF(C165=ROUND(SUM(D165:K165),0)," "," Стр. 161, Гр. 1 [C165]  д.б. = [Окр(Сум(D165:K165),0)] {" &amp; ROUND(SUM(D165:K165),0) &amp; "}.")," ")</f>
        <v xml:space="preserve"> </v>
      </c>
    </row>
    <row r="166" spans="1:12" ht="30" customHeight="1" x14ac:dyDescent="0.25">
      <c r="A166" s="2" t="s">
        <v>357</v>
      </c>
      <c r="B166" s="1" t="s">
        <v>358</v>
      </c>
      <c r="C166" s="7"/>
      <c r="D166" s="7"/>
      <c r="E166" s="7"/>
      <c r="F166" s="7"/>
      <c r="G166" s="7"/>
      <c r="H166" s="7"/>
      <c r="I166" s="7"/>
      <c r="J166" s="7"/>
      <c r="K166" s="7"/>
      <c r="L166" s="3" t="str">
        <f>IFERROR(IF(C166=ROUND(SUM(D166:K166),0)," "," Стр. 162, Гр. 1 [C166]  д.б. = [Окр(Сум(D166:K166),0)] {" &amp; ROUND(SUM(D166:K166),0) &amp; "}.")," ")</f>
        <v xml:space="preserve"> </v>
      </c>
    </row>
    <row r="167" spans="1:12" ht="30" customHeight="1" x14ac:dyDescent="0.25">
      <c r="A167" s="2" t="s">
        <v>359</v>
      </c>
      <c r="B167" s="1" t="s">
        <v>360</v>
      </c>
      <c r="C167" s="7"/>
      <c r="D167" s="7"/>
      <c r="E167" s="7"/>
      <c r="F167" s="7"/>
      <c r="G167" s="7"/>
      <c r="H167" s="7"/>
      <c r="I167" s="7"/>
      <c r="J167" s="7"/>
      <c r="K167" s="7"/>
      <c r="L167" s="3" t="str">
        <f>IFERROR(IF(C167=ROUND(SUM(D167:K167),0)," "," Стр. 163, Гр. 1 [C167]  д.б. = [Окр(Сум(D167:K167),0)] {" &amp; ROUND(SUM(D167:K167),0) &amp; "}.")," ")</f>
        <v xml:space="preserve"> </v>
      </c>
    </row>
    <row r="168" spans="1:12" ht="30" customHeight="1" x14ac:dyDescent="0.25">
      <c r="A168" s="2" t="s">
        <v>361</v>
      </c>
      <c r="B168" s="1" t="s">
        <v>362</v>
      </c>
      <c r="C168" s="7"/>
      <c r="D168" s="7"/>
      <c r="E168" s="7"/>
      <c r="F168" s="7"/>
      <c r="G168" s="7"/>
      <c r="H168" s="7"/>
      <c r="I168" s="7"/>
      <c r="J168" s="7"/>
      <c r="K168" s="7"/>
      <c r="L168" s="3" t="str">
        <f>IFERROR(IF(C168=ROUND(SUM(D168:K168),0)," "," Стр. 164, Гр. 1 [C168]  д.б. = [Окр(Сум(D168:K168),0)] {" &amp; ROUND(SUM(D168:K168),0) &amp; "}.")," ")</f>
        <v xml:space="preserve"> </v>
      </c>
    </row>
    <row r="169" spans="1:12" ht="30" customHeight="1" x14ac:dyDescent="0.25">
      <c r="A169" s="2" t="s">
        <v>363</v>
      </c>
      <c r="B169" s="1" t="s">
        <v>364</v>
      </c>
      <c r="C169" s="7"/>
      <c r="D169" s="7"/>
      <c r="E169" s="7"/>
      <c r="F169" s="7"/>
      <c r="G169" s="7"/>
      <c r="H169" s="7"/>
      <c r="I169" s="7"/>
      <c r="J169" s="7"/>
      <c r="K169" s="7"/>
      <c r="L169" s="3" t="str">
        <f>IFERROR(IF(C169=ROUND(SUM(D169:K169),0)," "," Стр. 165, Гр. 1 [C169]  д.б. = [Окр(Сум(D169:K169),0)] {" &amp; ROUND(SUM(D169:K169),0) &amp; "}.")," ")</f>
        <v xml:space="preserve"> </v>
      </c>
    </row>
    <row r="170" spans="1:12" ht="30" customHeight="1" x14ac:dyDescent="0.25">
      <c r="A170" s="2" t="s">
        <v>365</v>
      </c>
      <c r="B170" s="1" t="s">
        <v>366</v>
      </c>
      <c r="C170" s="7"/>
      <c r="D170" s="7"/>
      <c r="E170" s="7"/>
      <c r="F170" s="7"/>
      <c r="G170" s="7"/>
      <c r="H170" s="7"/>
      <c r="I170" s="7"/>
      <c r="J170" s="7"/>
      <c r="K170" s="7"/>
      <c r="L170" s="3" t="str">
        <f>IFERROR(IF(C170=ROUND(SUM(D170:K170),0)," "," Стр. 166, Гр. 1 [C170]  д.б. = [Окр(Сум(D170:K170),0)] {" &amp; ROUND(SUM(D170:K170),0) &amp; "}.")," ")</f>
        <v xml:space="preserve"> </v>
      </c>
    </row>
    <row r="171" spans="1:12" ht="30" customHeight="1" x14ac:dyDescent="0.25">
      <c r="A171" s="2" t="s">
        <v>367</v>
      </c>
      <c r="B171" s="1" t="s">
        <v>368</v>
      </c>
      <c r="C171" s="7"/>
      <c r="D171" s="7"/>
      <c r="E171" s="7"/>
      <c r="F171" s="7"/>
      <c r="G171" s="7"/>
      <c r="H171" s="7"/>
      <c r="I171" s="7"/>
      <c r="J171" s="7"/>
      <c r="K171" s="7"/>
      <c r="L171" s="3" t="str">
        <f>IFERROR(IF(C171=ROUND(SUM(D171:K171),0)," "," Стр. 167, Гр. 1 [C171]  д.б. = [Окр(Сум(D171:K171),0)] {" &amp; ROUND(SUM(D171:K171),0) &amp; "}.")," ")</f>
        <v xml:space="preserve"> </v>
      </c>
    </row>
    <row r="172" spans="1:12" ht="30" customHeight="1" x14ac:dyDescent="0.25">
      <c r="A172" s="2" t="s">
        <v>369</v>
      </c>
      <c r="B172" s="1" t="s">
        <v>370</v>
      </c>
      <c r="C172" s="7"/>
      <c r="D172" s="7"/>
      <c r="E172" s="7"/>
      <c r="F172" s="7"/>
      <c r="G172" s="7"/>
      <c r="H172" s="7"/>
      <c r="I172" s="7"/>
      <c r="J172" s="7"/>
      <c r="K172" s="7"/>
      <c r="L172" s="3" t="str">
        <f>IFERROR(IF(C172=ROUND(SUM(D172:K172),0)," "," Стр. 168, Гр. 1 [C172]  д.б. = [Окр(Сум(D172:K172),0)] {" &amp; ROUND(SUM(D172:K172),0) &amp; "}.")," ")</f>
        <v xml:space="preserve"> </v>
      </c>
    </row>
    <row r="173" spans="1:12" ht="30" customHeight="1" x14ac:dyDescent="0.25">
      <c r="A173" s="2" t="s">
        <v>371</v>
      </c>
      <c r="B173" s="1" t="s">
        <v>372</v>
      </c>
      <c r="C173" s="7"/>
      <c r="D173" s="7"/>
      <c r="E173" s="7"/>
      <c r="F173" s="7"/>
      <c r="G173" s="7"/>
      <c r="H173" s="7"/>
      <c r="I173" s="7"/>
      <c r="J173" s="7"/>
      <c r="K173" s="7"/>
      <c r="L173" s="3" t="str">
        <f>IFERROR(IF(C173=ROUND(SUM(D173:K173),0)," "," Стр. 169, Гр. 1 [C173]  д.б. = [Окр(Сум(D173:K173),0)] {" &amp; ROUND(SUM(D173:K173),0) &amp; "}.")," ")</f>
        <v xml:space="preserve"> </v>
      </c>
    </row>
    <row r="174" spans="1:12" ht="30" customHeight="1" x14ac:dyDescent="0.25">
      <c r="A174" s="2" t="s">
        <v>373</v>
      </c>
      <c r="B174" s="1" t="s">
        <v>374</v>
      </c>
      <c r="C174" s="7"/>
      <c r="D174" s="7"/>
      <c r="E174" s="7"/>
      <c r="F174" s="7"/>
      <c r="G174" s="7"/>
      <c r="H174" s="7"/>
      <c r="I174" s="7"/>
      <c r="J174" s="7"/>
      <c r="K174" s="7"/>
      <c r="L174" s="3" t="str">
        <f>IFERROR(IF(C174=ROUND(SUM(D174:K174),0)," "," Стр. 170, Гр. 1 [C174]  д.б. = [Окр(Сум(D174:K174),0)] {" &amp; ROUND(SUM(D174:K174),0) &amp; "}.")," ")</f>
        <v xml:space="preserve"> </v>
      </c>
    </row>
    <row r="175" spans="1:12" ht="30" customHeight="1" x14ac:dyDescent="0.25">
      <c r="A175" s="2" t="s">
        <v>375</v>
      </c>
      <c r="B175" s="1" t="s">
        <v>376</v>
      </c>
      <c r="C175" s="7"/>
      <c r="D175" s="7"/>
      <c r="E175" s="7"/>
      <c r="F175" s="7"/>
      <c r="G175" s="7"/>
      <c r="H175" s="7"/>
      <c r="I175" s="7"/>
      <c r="J175" s="7"/>
      <c r="K175" s="7"/>
      <c r="L175" s="3" t="str">
        <f>IFERROR(IF(C175=ROUND(SUM(D175:K175),0)," "," Стр. 171, Гр. 1 [C175]  д.б. = [Окр(Сум(D175:K175),0)] {" &amp; ROUND(SUM(D175:K175),0) &amp; "}.")," ")</f>
        <v xml:space="preserve"> </v>
      </c>
    </row>
    <row r="176" spans="1:12" ht="30" customHeight="1" x14ac:dyDescent="0.25">
      <c r="A176" s="2" t="s">
        <v>377</v>
      </c>
      <c r="B176" s="1" t="s">
        <v>378</v>
      </c>
      <c r="C176" s="7"/>
      <c r="D176" s="7"/>
      <c r="E176" s="7"/>
      <c r="F176" s="7"/>
      <c r="G176" s="7"/>
      <c r="H176" s="7"/>
      <c r="I176" s="7"/>
      <c r="J176" s="7"/>
      <c r="K176" s="7"/>
      <c r="L176" s="3" t="str">
        <f>IFERROR(IF(C176=ROUND(SUM(D176:K176),0)," "," Стр. 172, Гр. 1 [C176]  д.б. = [Окр(Сум(D176:K176),0)] {" &amp; ROUND(SUM(D176:K176),0) &amp; "}.")," ")</f>
        <v xml:space="preserve"> </v>
      </c>
    </row>
    <row r="177" spans="1:12" ht="30" customHeight="1" x14ac:dyDescent="0.25">
      <c r="A177" s="2" t="s">
        <v>379</v>
      </c>
      <c r="B177" s="1" t="s">
        <v>380</v>
      </c>
      <c r="C177" s="7"/>
      <c r="D177" s="7"/>
      <c r="E177" s="7"/>
      <c r="F177" s="7"/>
      <c r="G177" s="7"/>
      <c r="H177" s="7"/>
      <c r="I177" s="7"/>
      <c r="J177" s="7"/>
      <c r="K177" s="7"/>
      <c r="L177" s="3" t="str">
        <f>IFERROR(IF(C177=ROUND(SUM(D177:K177),0)," "," Стр. 173, Гр. 1 [C177]  д.б. = [Окр(Сум(D177:K177),0)] {" &amp; ROUND(SUM(D177:K177),0) &amp; "}.")," ")</f>
        <v xml:space="preserve"> </v>
      </c>
    </row>
    <row r="178" spans="1:12" ht="30" customHeight="1" x14ac:dyDescent="0.25">
      <c r="A178" s="2" t="s">
        <v>381</v>
      </c>
      <c r="B178" s="1" t="s">
        <v>382</v>
      </c>
      <c r="C178" s="7"/>
      <c r="D178" s="7"/>
      <c r="E178" s="7"/>
      <c r="F178" s="7"/>
      <c r="G178" s="7"/>
      <c r="H178" s="7"/>
      <c r="I178" s="7"/>
      <c r="J178" s="7"/>
      <c r="K178" s="7"/>
      <c r="L178" s="3" t="str">
        <f>IFERROR(IF(C178=ROUND(SUM(D178:K178),0)," "," Стр. 174, Гр. 1 [C178]  д.б. = [Окр(Сум(D178:K178),0)] {" &amp; ROUND(SUM(D178:K178),0) &amp; "}.")," ")</f>
        <v xml:space="preserve"> </v>
      </c>
    </row>
    <row r="179" spans="1:12" ht="30" customHeight="1" x14ac:dyDescent="0.25">
      <c r="A179" s="2" t="s">
        <v>383</v>
      </c>
      <c r="B179" s="1" t="s">
        <v>384</v>
      </c>
      <c r="C179" s="7"/>
      <c r="D179" s="7"/>
      <c r="E179" s="7"/>
      <c r="F179" s="7"/>
      <c r="G179" s="7"/>
      <c r="H179" s="7"/>
      <c r="I179" s="7"/>
      <c r="J179" s="7"/>
      <c r="K179" s="7"/>
      <c r="L179" s="3" t="str">
        <f>IFERROR(IF(C179=ROUND(SUM(D179:K179),0)," "," Стр. 175, Гр. 1 [C179]  д.б. = [Окр(Сум(D179:K179),0)] {" &amp; ROUND(SUM(D179:K179),0) &amp; "}.")," ")</f>
        <v xml:space="preserve"> </v>
      </c>
    </row>
    <row r="180" spans="1:12" ht="30" customHeight="1" x14ac:dyDescent="0.25">
      <c r="A180" s="2" t="s">
        <v>385</v>
      </c>
      <c r="B180" s="1" t="s">
        <v>386</v>
      </c>
      <c r="C180" s="7"/>
      <c r="D180" s="7"/>
      <c r="E180" s="7"/>
      <c r="F180" s="7"/>
      <c r="G180" s="7"/>
      <c r="H180" s="7"/>
      <c r="I180" s="7"/>
      <c r="J180" s="7"/>
      <c r="K180" s="7"/>
      <c r="L180" s="3" t="str">
        <f>IFERROR(IF(C180=ROUND(SUM(D180:K180),0)," "," Стр. 176, Гр. 1 [C180]  д.б. = [Окр(Сум(D180:K180),0)] {" &amp; ROUND(SUM(D180:K180),0) &amp; "}.")," ")</f>
        <v xml:space="preserve"> </v>
      </c>
    </row>
    <row r="181" spans="1:12" ht="30" customHeight="1" x14ac:dyDescent="0.25">
      <c r="A181" s="2" t="s">
        <v>387</v>
      </c>
      <c r="B181" s="1" t="s">
        <v>388</v>
      </c>
      <c r="C181" s="7"/>
      <c r="D181" s="7"/>
      <c r="E181" s="7"/>
      <c r="F181" s="7"/>
      <c r="G181" s="7"/>
      <c r="H181" s="7"/>
      <c r="I181" s="7"/>
      <c r="J181" s="7"/>
      <c r="K181" s="7"/>
      <c r="L181" s="3" t="str">
        <f>IFERROR(IF(C181=ROUND(SUM(D181:K181),0)," "," Стр. 177, Гр. 1 [C181]  д.б. = [Окр(Сум(D181:K181),0)] {" &amp; ROUND(SUM(D181:K181),0) &amp; "}.")," ")</f>
        <v xml:space="preserve"> </v>
      </c>
    </row>
    <row r="182" spans="1:12" ht="30" customHeight="1" x14ac:dyDescent="0.25">
      <c r="A182" s="2" t="s">
        <v>389</v>
      </c>
      <c r="B182" s="1" t="s">
        <v>390</v>
      </c>
      <c r="C182" s="7"/>
      <c r="D182" s="7"/>
      <c r="E182" s="7"/>
      <c r="F182" s="7"/>
      <c r="G182" s="7"/>
      <c r="H182" s="7"/>
      <c r="I182" s="7"/>
      <c r="J182" s="7"/>
      <c r="K182" s="7"/>
      <c r="L182" s="3" t="str">
        <f>IFERROR(IF(C182=ROUND(SUM(D182:K182),0)," "," Стр. 178, Гр. 1 [C182]  д.б. = [Окр(Сум(D182:K182),0)] {" &amp; ROUND(SUM(D182:K182),0) &amp; "}.")," ")</f>
        <v xml:space="preserve"> </v>
      </c>
    </row>
    <row r="183" spans="1:12" ht="30" customHeight="1" x14ac:dyDescent="0.25">
      <c r="A183" s="2" t="s">
        <v>391</v>
      </c>
      <c r="B183" s="1" t="s">
        <v>392</v>
      </c>
      <c r="C183" s="7"/>
      <c r="D183" s="7"/>
      <c r="E183" s="7"/>
      <c r="F183" s="7"/>
      <c r="G183" s="7"/>
      <c r="H183" s="7"/>
      <c r="I183" s="7"/>
      <c r="J183" s="7"/>
      <c r="K183" s="7"/>
      <c r="L183" s="3" t="str">
        <f>IFERROR(IF(C183=ROUND(SUM(D183:K183),0)," "," Стр. 179, Гр. 1 [C183]  д.б. = [Окр(Сум(D183:K183),0)] {" &amp; ROUND(SUM(D183:K183),0) &amp; "}.")," ")</f>
        <v xml:space="preserve"> </v>
      </c>
    </row>
    <row r="184" spans="1:12" ht="30" customHeight="1" x14ac:dyDescent="0.25">
      <c r="A184" s="2" t="s">
        <v>393</v>
      </c>
      <c r="B184" s="1" t="s">
        <v>394</v>
      </c>
      <c r="C184" s="7"/>
      <c r="D184" s="7"/>
      <c r="E184" s="7"/>
      <c r="F184" s="7"/>
      <c r="G184" s="7"/>
      <c r="H184" s="7"/>
      <c r="I184" s="7"/>
      <c r="J184" s="7"/>
      <c r="K184" s="7"/>
      <c r="L184" s="3" t="str">
        <f>IFERROR(IF(C184=ROUND(SUM(D184:K184),0)," "," Стр. 180, Гр. 1 [C184]  д.б. = [Окр(Сум(D184:K184),0)] {" &amp; ROUND(SUM(D184:K184),0) &amp; "}.")," ")</f>
        <v xml:space="preserve"> </v>
      </c>
    </row>
    <row r="185" spans="1:12" ht="30" customHeight="1" x14ac:dyDescent="0.25">
      <c r="A185" s="2" t="s">
        <v>395</v>
      </c>
      <c r="B185" s="1" t="s">
        <v>396</v>
      </c>
      <c r="C185" s="7"/>
      <c r="D185" s="7"/>
      <c r="E185" s="7"/>
      <c r="F185" s="7"/>
      <c r="G185" s="7"/>
      <c r="H185" s="7"/>
      <c r="I185" s="7"/>
      <c r="J185" s="7"/>
      <c r="K185" s="7"/>
      <c r="L185" s="3" t="str">
        <f>IFERROR(IF(C185=ROUND(SUM(D185:K185),0)," "," Стр. 181, Гр. 1 [C185]  д.б. = [Окр(Сум(D185:K185),0)] {" &amp; ROUND(SUM(D185:K185),0) &amp; "}.")," ")</f>
        <v xml:space="preserve"> </v>
      </c>
    </row>
    <row r="186" spans="1:12" ht="30" customHeight="1" x14ac:dyDescent="0.25">
      <c r="A186" s="2" t="s">
        <v>397</v>
      </c>
      <c r="B186" s="1" t="s">
        <v>398</v>
      </c>
      <c r="C186" s="7"/>
      <c r="D186" s="7"/>
      <c r="E186" s="7"/>
      <c r="F186" s="7"/>
      <c r="G186" s="7"/>
      <c r="H186" s="7"/>
      <c r="I186" s="7"/>
      <c r="J186" s="7"/>
      <c r="K186" s="7"/>
      <c r="L186" s="3" t="str">
        <f>IFERROR(IF(C186=ROUND(SUM(D186:K186),0)," "," Стр. 182, Гр. 1 [C186]  д.б. = [Окр(Сум(D186:K186),0)] {" &amp; ROUND(SUM(D186:K186),0) &amp; "}.")," ")</f>
        <v xml:space="preserve"> </v>
      </c>
    </row>
    <row r="187" spans="1:12" ht="30" customHeight="1" x14ac:dyDescent="0.25">
      <c r="A187" s="2" t="s">
        <v>399</v>
      </c>
      <c r="B187" s="1" t="s">
        <v>400</v>
      </c>
      <c r="C187" s="7"/>
      <c r="D187" s="7"/>
      <c r="E187" s="7"/>
      <c r="F187" s="7"/>
      <c r="G187" s="7"/>
      <c r="H187" s="7"/>
      <c r="I187" s="7"/>
      <c r="J187" s="7"/>
      <c r="K187" s="7"/>
      <c r="L187" s="3" t="str">
        <f>IFERROR(IF(C187=ROUND(SUM(D187:K187),0)," "," Стр. 183, Гр. 1 [C187]  д.б. = [Окр(Сум(D187:K187),0)] {" &amp; ROUND(SUM(D187:K187),0) &amp; "}.")," ")</f>
        <v xml:space="preserve"> </v>
      </c>
    </row>
    <row r="188" spans="1:12" ht="30" customHeight="1" x14ac:dyDescent="0.25">
      <c r="A188" s="2" t="s">
        <v>401</v>
      </c>
      <c r="B188" s="1" t="s">
        <v>402</v>
      </c>
      <c r="C188" s="7"/>
      <c r="D188" s="7"/>
      <c r="E188" s="7"/>
      <c r="F188" s="7"/>
      <c r="G188" s="7"/>
      <c r="H188" s="7"/>
      <c r="I188" s="7"/>
      <c r="J188" s="7"/>
      <c r="K188" s="7"/>
      <c r="L188" s="3" t="str">
        <f>IFERROR(IF(C188=ROUND(SUM(D188:K188),0)," "," Стр. 184, Гр. 1 [C188]  д.б. = [Окр(Сум(D188:K188),0)] {" &amp; ROUND(SUM(D188:K188),0) &amp; "}.")," ")</f>
        <v xml:space="preserve"> </v>
      </c>
    </row>
    <row r="189" spans="1:12" ht="30" customHeight="1" x14ac:dyDescent="0.25">
      <c r="A189" s="2" t="s">
        <v>403</v>
      </c>
      <c r="B189" s="1" t="s">
        <v>404</v>
      </c>
      <c r="C189" s="7"/>
      <c r="D189" s="7"/>
      <c r="E189" s="7"/>
      <c r="F189" s="7"/>
      <c r="G189" s="7"/>
      <c r="H189" s="7"/>
      <c r="I189" s="7"/>
      <c r="J189" s="7"/>
      <c r="K189" s="7"/>
      <c r="L189" s="3" t="str">
        <f>IFERROR(IF(C189=ROUND(SUM(D189:K189),0)," "," Стр. 185, Гр. 1 [C189]  д.б. = [Окр(Сум(D189:K189),0)] {" &amp; ROUND(SUM(D189:K189),0) &amp; "}.")," ")</f>
        <v xml:space="preserve"> </v>
      </c>
    </row>
    <row r="190" spans="1:12" ht="30" customHeight="1" x14ac:dyDescent="0.25">
      <c r="A190" s="2" t="s">
        <v>405</v>
      </c>
      <c r="B190" s="1" t="s">
        <v>406</v>
      </c>
      <c r="C190" s="7"/>
      <c r="D190" s="7"/>
      <c r="E190" s="7"/>
      <c r="F190" s="7"/>
      <c r="G190" s="7"/>
      <c r="H190" s="7"/>
      <c r="I190" s="7"/>
      <c r="J190" s="7"/>
      <c r="K190" s="7"/>
      <c r="L190" s="3" t="str">
        <f>IFERROR(IF(C190=ROUND(SUM(D190:K190),0)," "," Стр. 186, Гр. 1 [C190]  д.б. = [Окр(Сум(D190:K190),0)] {" &amp; ROUND(SUM(D190:K190),0) &amp; "}.")," ")</f>
        <v xml:space="preserve"> </v>
      </c>
    </row>
    <row r="191" spans="1:12" ht="30" customHeight="1" x14ac:dyDescent="0.25">
      <c r="A191" s="2" t="s">
        <v>407</v>
      </c>
      <c r="B191" s="1" t="s">
        <v>408</v>
      </c>
      <c r="C191" s="7"/>
      <c r="D191" s="7"/>
      <c r="E191" s="7"/>
      <c r="F191" s="7"/>
      <c r="G191" s="7"/>
      <c r="H191" s="7"/>
      <c r="I191" s="7"/>
      <c r="J191" s="7"/>
      <c r="K191" s="7"/>
      <c r="L191" s="3" t="str">
        <f>IFERROR(IF(C191=ROUND(SUM(D191:K191),0)," "," Стр. 187, Гр. 1 [C191]  д.б. = [Окр(Сум(D191:K191),0)] {" &amp; ROUND(SUM(D191:K191),0) &amp; "}.")," ")</f>
        <v xml:space="preserve"> </v>
      </c>
    </row>
    <row r="192" spans="1:12" ht="30" customHeight="1" x14ac:dyDescent="0.25">
      <c r="A192" s="2" t="s">
        <v>409</v>
      </c>
      <c r="B192" s="1" t="s">
        <v>410</v>
      </c>
      <c r="C192" s="7"/>
      <c r="D192" s="7"/>
      <c r="E192" s="7"/>
      <c r="F192" s="7"/>
      <c r="G192" s="7"/>
      <c r="H192" s="7"/>
      <c r="I192" s="7"/>
      <c r="J192" s="7"/>
      <c r="K192" s="7"/>
      <c r="L192" s="3" t="str">
        <f>IFERROR(IF(C192=ROUND(SUM(D192:K192),0)," "," Стр. 188, Гр. 1 [C192]  д.б. = [Окр(Сум(D192:K192),0)] {" &amp; ROUND(SUM(D192:K192),0) &amp; "}.")," ")</f>
        <v xml:space="preserve"> </v>
      </c>
    </row>
    <row r="193" spans="1:12" ht="30" customHeight="1" x14ac:dyDescent="0.25">
      <c r="A193" s="2" t="s">
        <v>411</v>
      </c>
      <c r="B193" s="1" t="s">
        <v>412</v>
      </c>
      <c r="C193" s="7"/>
      <c r="D193" s="7"/>
      <c r="E193" s="7"/>
      <c r="F193" s="7"/>
      <c r="G193" s="7"/>
      <c r="H193" s="7"/>
      <c r="I193" s="7"/>
      <c r="J193" s="7"/>
      <c r="K193" s="7"/>
      <c r="L193" s="3" t="str">
        <f>IFERROR(IF(C193=ROUND(SUM(D193:K193),0)," "," Стр. 189, Гр. 1 [C193]  д.б. = [Окр(Сум(D193:K193),0)] {" &amp; ROUND(SUM(D193:K193),0) &amp; "}.")," ")</f>
        <v xml:space="preserve"> </v>
      </c>
    </row>
    <row r="194" spans="1:12" ht="30" customHeight="1" x14ac:dyDescent="0.25">
      <c r="A194" s="2" t="s">
        <v>413</v>
      </c>
      <c r="B194" s="1" t="s">
        <v>414</v>
      </c>
      <c r="C194" s="7"/>
      <c r="D194" s="7"/>
      <c r="E194" s="7"/>
      <c r="F194" s="7"/>
      <c r="G194" s="7"/>
      <c r="H194" s="7"/>
      <c r="I194" s="7"/>
      <c r="J194" s="7"/>
      <c r="K194" s="7"/>
      <c r="L194" s="3" t="str">
        <f>IFERROR(IF(C194=ROUND(SUM(D194:K194),0)," "," Стр. 190, Гр. 1 [C194]  д.б. = [Окр(Сум(D194:K194),0)] {" &amp; ROUND(SUM(D194:K194),0) &amp; "}.")," ")</f>
        <v xml:space="preserve"> </v>
      </c>
    </row>
    <row r="195" spans="1:12" ht="30" customHeight="1" x14ac:dyDescent="0.25">
      <c r="A195" s="2" t="s">
        <v>415</v>
      </c>
      <c r="B195" s="1" t="s">
        <v>416</v>
      </c>
      <c r="C195" s="7"/>
      <c r="D195" s="7"/>
      <c r="E195" s="7"/>
      <c r="F195" s="7"/>
      <c r="G195" s="7"/>
      <c r="H195" s="7"/>
      <c r="I195" s="7"/>
      <c r="J195" s="7"/>
      <c r="K195" s="7"/>
      <c r="L195" s="3" t="str">
        <f>IFERROR(IF(C195=ROUND(SUM(D195:K195),0)," "," Стр. 191, Гр. 1 [C195]  д.б. = [Окр(Сум(D195:K195),0)] {" &amp; ROUND(SUM(D195:K195),0) &amp; "}.")," ")</f>
        <v xml:space="preserve"> </v>
      </c>
    </row>
    <row r="196" spans="1:12" ht="30" customHeight="1" x14ac:dyDescent="0.25">
      <c r="A196" s="2" t="s">
        <v>417</v>
      </c>
      <c r="B196" s="1" t="s">
        <v>418</v>
      </c>
      <c r="C196" s="7"/>
      <c r="D196" s="7"/>
      <c r="E196" s="7"/>
      <c r="F196" s="7"/>
      <c r="G196" s="7"/>
      <c r="H196" s="7"/>
      <c r="I196" s="7"/>
      <c r="J196" s="7"/>
      <c r="K196" s="7"/>
      <c r="L196" s="3" t="str">
        <f>IFERROR(IF(C196=ROUND(SUM(D196:K196),0)," "," Стр. 192, Гр. 1 [C196]  д.б. = [Окр(Сум(D196:K196),0)] {" &amp; ROUND(SUM(D196:K196),0) &amp; "}.")," ")</f>
        <v xml:space="preserve"> </v>
      </c>
    </row>
    <row r="197" spans="1:12" ht="30" customHeight="1" x14ac:dyDescent="0.25">
      <c r="A197" s="2" t="s">
        <v>419</v>
      </c>
      <c r="B197" s="1" t="s">
        <v>420</v>
      </c>
      <c r="C197" s="7"/>
      <c r="D197" s="7"/>
      <c r="E197" s="7"/>
      <c r="F197" s="7"/>
      <c r="G197" s="7"/>
      <c r="H197" s="7"/>
      <c r="I197" s="7"/>
      <c r="J197" s="7"/>
      <c r="K197" s="7"/>
      <c r="L197" s="3" t="str">
        <f>IFERROR(IF(C197=ROUND(SUM(D197:K197),0)," "," Стр. 193, Гр. 1 [C197]  д.б. = [Окр(Сум(D197:K197),0)] {" &amp; ROUND(SUM(D197:K197),0) &amp; "}.")," ")</f>
        <v xml:space="preserve"> </v>
      </c>
    </row>
    <row r="198" spans="1:12" ht="30" customHeight="1" x14ac:dyDescent="0.25">
      <c r="A198" s="2" t="s">
        <v>421</v>
      </c>
      <c r="B198" s="1" t="s">
        <v>422</v>
      </c>
      <c r="C198" s="7"/>
      <c r="D198" s="7"/>
      <c r="E198" s="7"/>
      <c r="F198" s="7"/>
      <c r="G198" s="7"/>
      <c r="H198" s="7"/>
      <c r="I198" s="7"/>
      <c r="J198" s="7"/>
      <c r="K198" s="7"/>
      <c r="L198" s="3" t="str">
        <f>IFERROR(IF(C198=ROUND(SUM(D198:K198),0)," "," Стр. 194, Гр. 1 [C198]  д.б. = [Окр(Сум(D198:K198),0)] {" &amp; ROUND(SUM(D198:K198),0) &amp; "}.")," ")</f>
        <v xml:space="preserve"> </v>
      </c>
    </row>
    <row r="199" spans="1:12" ht="30" customHeight="1" x14ac:dyDescent="0.25">
      <c r="A199" s="2" t="s">
        <v>423</v>
      </c>
      <c r="B199" s="1" t="s">
        <v>424</v>
      </c>
      <c r="C199" s="7"/>
      <c r="D199" s="7"/>
      <c r="E199" s="7"/>
      <c r="F199" s="7"/>
      <c r="G199" s="7"/>
      <c r="H199" s="7"/>
      <c r="I199" s="7"/>
      <c r="J199" s="7"/>
      <c r="K199" s="7"/>
      <c r="L199" s="3" t="str">
        <f>IFERROR(IF(C199=ROUND(SUM(D199:K199),0)," "," Стр. 195, Гр. 1 [C199]  д.б. = [Окр(Сум(D199:K199),0)] {" &amp; ROUND(SUM(D199:K199),0) &amp; "}.")," ")</f>
        <v xml:space="preserve"> </v>
      </c>
    </row>
    <row r="200" spans="1:12" ht="30" customHeight="1" x14ac:dyDescent="0.25">
      <c r="A200" s="2" t="s">
        <v>425</v>
      </c>
      <c r="B200" s="1" t="s">
        <v>426</v>
      </c>
      <c r="C200" s="7"/>
      <c r="D200" s="7"/>
      <c r="E200" s="7"/>
      <c r="F200" s="7"/>
      <c r="G200" s="7"/>
      <c r="H200" s="7"/>
      <c r="I200" s="7"/>
      <c r="J200" s="7"/>
      <c r="K200" s="7"/>
      <c r="L200" s="3" t="str">
        <f>IFERROR(IF(C200=ROUND(SUM(D200:K200),0)," "," Стр. 196, Гр. 1 [C200]  д.б. = [Окр(Сум(D200:K200),0)] {" &amp; ROUND(SUM(D200:K200),0) &amp; "}.")," ")</f>
        <v xml:space="preserve"> </v>
      </c>
    </row>
    <row r="201" spans="1:12" ht="30" customHeight="1" x14ac:dyDescent="0.25">
      <c r="A201" s="2" t="s">
        <v>427</v>
      </c>
      <c r="B201" s="1" t="s">
        <v>428</v>
      </c>
      <c r="C201" s="7"/>
      <c r="D201" s="7"/>
      <c r="E201" s="7"/>
      <c r="F201" s="7"/>
      <c r="G201" s="7"/>
      <c r="H201" s="7"/>
      <c r="I201" s="7"/>
      <c r="J201" s="7"/>
      <c r="K201" s="7"/>
      <c r="L201" s="3" t="str">
        <f>IFERROR(IF(C201=ROUND(SUM(D201:K201),0)," "," Стр. 197, Гр. 1 [C201]  д.б. = [Окр(Сум(D201:K201),0)] {" &amp; ROUND(SUM(D201:K201),0) &amp; "}.")," ")</f>
        <v xml:space="preserve"> </v>
      </c>
    </row>
    <row r="202" spans="1:12" ht="30" customHeight="1" x14ac:dyDescent="0.25">
      <c r="A202" s="2" t="s">
        <v>429</v>
      </c>
      <c r="B202" s="1" t="s">
        <v>430</v>
      </c>
      <c r="C202" s="7"/>
      <c r="D202" s="7"/>
      <c r="E202" s="7"/>
      <c r="F202" s="7"/>
      <c r="G202" s="7"/>
      <c r="H202" s="7"/>
      <c r="I202" s="7"/>
      <c r="J202" s="7"/>
      <c r="K202" s="7"/>
      <c r="L202" s="3" t="str">
        <f>IFERROR(IF(C202=ROUND(SUM(D202:K202),0)," "," Стр. 198, Гр. 1 [C202]  д.б. = [Окр(Сум(D202:K202),0)] {" &amp; ROUND(SUM(D202:K202),0) &amp; "}.")," ")</f>
        <v xml:space="preserve"> </v>
      </c>
    </row>
    <row r="203" spans="1:12" ht="30" customHeight="1" x14ac:dyDescent="0.25">
      <c r="A203" s="2" t="s">
        <v>431</v>
      </c>
      <c r="B203" s="1" t="s">
        <v>432</v>
      </c>
      <c r="C203" s="7"/>
      <c r="D203" s="7"/>
      <c r="E203" s="7"/>
      <c r="F203" s="7"/>
      <c r="G203" s="7"/>
      <c r="H203" s="7"/>
      <c r="I203" s="7"/>
      <c r="J203" s="7"/>
      <c r="K203" s="7"/>
      <c r="L203" s="3" t="str">
        <f>IFERROR(IF(C203=ROUND(SUM(D203:K203),0)," "," Стр. 199, Гр. 1 [C203]  д.б. = [Окр(Сум(D203:K203),0)] {" &amp; ROUND(SUM(D203:K203),0) &amp; "}.")," ")</f>
        <v xml:space="preserve"> </v>
      </c>
    </row>
    <row r="204" spans="1:12" ht="30" customHeight="1" x14ac:dyDescent="0.25">
      <c r="A204" s="2" t="s">
        <v>433</v>
      </c>
      <c r="B204" s="1" t="s">
        <v>434</v>
      </c>
      <c r="C204" s="7"/>
      <c r="D204" s="7"/>
      <c r="E204" s="7"/>
      <c r="F204" s="7"/>
      <c r="G204" s="7"/>
      <c r="H204" s="7"/>
      <c r="I204" s="7"/>
      <c r="J204" s="7"/>
      <c r="K204" s="7"/>
      <c r="L204" s="3" t="str">
        <f>IFERROR(IF(C204=ROUND(SUM(D204:K204),0)," "," Стр. 200, Гр. 1 [C204]  д.б. = [Окр(Сум(D204:K204),0)] {" &amp; ROUND(SUM(D204:K204),0) &amp; "}.")," ")</f>
        <v xml:space="preserve"> </v>
      </c>
    </row>
    <row r="205" spans="1:12" ht="30" customHeight="1" x14ac:dyDescent="0.25">
      <c r="A205" s="2" t="s">
        <v>435</v>
      </c>
      <c r="B205" s="1" t="s">
        <v>436</v>
      </c>
      <c r="C205" s="7"/>
      <c r="D205" s="7"/>
      <c r="E205" s="7"/>
      <c r="F205" s="7"/>
      <c r="G205" s="7"/>
      <c r="H205" s="7"/>
      <c r="I205" s="7"/>
      <c r="J205" s="7"/>
      <c r="K205" s="7"/>
      <c r="L205" s="3" t="str">
        <f>IFERROR(IF(C205=ROUND(SUM(D205:K205),0)," "," Стр. 201, Гр. 1 [C205]  д.б. = [Окр(Сум(D205:K205),0)] {" &amp; ROUND(SUM(D205:K205),0) &amp; "}.")," ")</f>
        <v xml:space="preserve"> </v>
      </c>
    </row>
    <row r="206" spans="1:12" ht="30" customHeight="1" x14ac:dyDescent="0.25">
      <c r="A206" s="2" t="s">
        <v>437</v>
      </c>
      <c r="B206" s="1" t="s">
        <v>438</v>
      </c>
      <c r="C206" s="7"/>
      <c r="D206" s="7"/>
      <c r="E206" s="7"/>
      <c r="F206" s="7"/>
      <c r="G206" s="7"/>
      <c r="H206" s="7"/>
      <c r="I206" s="7"/>
      <c r="J206" s="7"/>
      <c r="K206" s="7"/>
      <c r="L206" s="3" t="str">
        <f>IFERROR(IF(C206=ROUND(SUM(D206:K206),0)," "," Стр. 202, Гр. 1 [C206]  д.б. = [Окр(Сум(D206:K206),0)] {" &amp; ROUND(SUM(D206:K206),0) &amp; "}.")," ")</f>
        <v xml:space="preserve"> </v>
      </c>
    </row>
    <row r="207" spans="1:12" ht="30" customHeight="1" x14ac:dyDescent="0.25">
      <c r="A207" s="2" t="s">
        <v>439</v>
      </c>
      <c r="B207" s="1" t="s">
        <v>440</v>
      </c>
      <c r="C207" s="7"/>
      <c r="D207" s="7"/>
      <c r="E207" s="7"/>
      <c r="F207" s="7"/>
      <c r="G207" s="7"/>
      <c r="H207" s="7"/>
      <c r="I207" s="7"/>
      <c r="J207" s="7"/>
      <c r="K207" s="7"/>
      <c r="L207" s="3" t="str">
        <f>IFERROR(IF(C207=ROUND(SUM(D207:K207),0)," "," Стр. 203, Гр. 1 [C207]  д.б. = [Окр(Сум(D207:K207),0)] {" &amp; ROUND(SUM(D207:K207),0) &amp; "}.")," ")</f>
        <v xml:space="preserve"> </v>
      </c>
    </row>
    <row r="208" spans="1:12" ht="30" customHeight="1" x14ac:dyDescent="0.25">
      <c r="A208" s="2" t="s">
        <v>441</v>
      </c>
      <c r="B208" s="1" t="s">
        <v>442</v>
      </c>
      <c r="C208" s="7"/>
      <c r="D208" s="7"/>
      <c r="E208" s="7"/>
      <c r="F208" s="7"/>
      <c r="G208" s="7"/>
      <c r="H208" s="7"/>
      <c r="I208" s="7"/>
      <c r="J208" s="7"/>
      <c r="K208" s="7"/>
      <c r="L208" s="3" t="str">
        <f>IFERROR(IF(C208=ROUND(SUM(D208:K208),0)," "," Стр. 204, Гр. 1 [C208]  д.б. = [Окр(Сум(D208:K208),0)] {" &amp; ROUND(SUM(D208:K208),0) &amp; "}.")," ")</f>
        <v xml:space="preserve"> </v>
      </c>
    </row>
    <row r="209" spans="1:12" ht="30" customHeight="1" x14ac:dyDescent="0.25">
      <c r="A209" s="2" t="s">
        <v>443</v>
      </c>
      <c r="B209" s="1" t="s">
        <v>444</v>
      </c>
      <c r="C209" s="7"/>
      <c r="D209" s="7"/>
      <c r="E209" s="7"/>
      <c r="F209" s="7"/>
      <c r="G209" s="7"/>
      <c r="H209" s="7"/>
      <c r="I209" s="7"/>
      <c r="J209" s="7"/>
      <c r="K209" s="7"/>
      <c r="L209" s="3" t="str">
        <f>IFERROR(IF(C209=ROUND(SUM(D209:K209),0)," "," Стр. 205, Гр. 1 [C209]  д.б. = [Окр(Сум(D209:K209),0)] {" &amp; ROUND(SUM(D209:K209),0) &amp; "}.")," ")</f>
        <v xml:space="preserve"> </v>
      </c>
    </row>
    <row r="210" spans="1:12" ht="30" customHeight="1" x14ac:dyDescent="0.25">
      <c r="A210" s="2" t="s">
        <v>445</v>
      </c>
      <c r="B210" s="1" t="s">
        <v>446</v>
      </c>
      <c r="C210" s="7"/>
      <c r="D210" s="7"/>
      <c r="E210" s="7"/>
      <c r="F210" s="7"/>
      <c r="G210" s="7"/>
      <c r="H210" s="7"/>
      <c r="I210" s="7"/>
      <c r="J210" s="7"/>
      <c r="K210" s="7"/>
      <c r="L210" s="3" t="str">
        <f>IFERROR(IF(C210=ROUND(SUM(D210:K210),0)," "," Стр. 206, Гр. 1 [C210]  д.б. = [Окр(Сум(D210:K210),0)] {" &amp; ROUND(SUM(D210:K210),0) &amp; "}.")," ")</f>
        <v xml:space="preserve"> </v>
      </c>
    </row>
    <row r="211" spans="1:12" ht="30" customHeight="1" x14ac:dyDescent="0.25">
      <c r="A211" s="2" t="s">
        <v>447</v>
      </c>
      <c r="B211" s="1" t="s">
        <v>448</v>
      </c>
      <c r="C211" s="7"/>
      <c r="D211" s="7"/>
      <c r="E211" s="7"/>
      <c r="F211" s="7"/>
      <c r="G211" s="7"/>
      <c r="H211" s="7"/>
      <c r="I211" s="7"/>
      <c r="J211" s="7"/>
      <c r="K211" s="7"/>
      <c r="L211" s="3" t="str">
        <f>IFERROR(IF(C211=ROUND(SUM(D211:K211),0)," "," Стр. 207, Гр. 1 [C211]  д.б. = [Окр(Сум(D211:K211),0)] {" &amp; ROUND(SUM(D211:K211),0) &amp; "}.")," ")</f>
        <v xml:space="preserve"> </v>
      </c>
    </row>
    <row r="212" spans="1:12" ht="30" customHeight="1" x14ac:dyDescent="0.25">
      <c r="A212" s="2" t="s">
        <v>449</v>
      </c>
      <c r="B212" s="1" t="s">
        <v>450</v>
      </c>
      <c r="C212" s="7"/>
      <c r="D212" s="7"/>
      <c r="E212" s="7"/>
      <c r="F212" s="7"/>
      <c r="G212" s="7"/>
      <c r="H212" s="7"/>
      <c r="I212" s="7"/>
      <c r="J212" s="7"/>
      <c r="K212" s="7"/>
      <c r="L212" s="3" t="str">
        <f>IFERROR(IF(C212=ROUND(SUM(D212:K212),0)," "," Стр. 208, Гр. 1 [C212]  д.б. = [Окр(Сум(D212:K212),0)] {" &amp; ROUND(SUM(D212:K212),0) &amp; "}.")," ")</f>
        <v xml:space="preserve"> </v>
      </c>
    </row>
    <row r="213" spans="1:12" ht="30" customHeight="1" x14ac:dyDescent="0.25">
      <c r="A213" s="2" t="s">
        <v>451</v>
      </c>
      <c r="B213" s="1" t="s">
        <v>452</v>
      </c>
      <c r="C213" s="7"/>
      <c r="D213" s="7"/>
      <c r="E213" s="7"/>
      <c r="F213" s="7"/>
      <c r="G213" s="7"/>
      <c r="H213" s="7"/>
      <c r="I213" s="7"/>
      <c r="J213" s="7"/>
      <c r="K213" s="7"/>
      <c r="L213" s="3" t="str">
        <f>IFERROR(IF(C213=ROUND(SUM(D213:K213),0)," "," Стр. 209, Гр. 1 [C213]  д.б. = [Окр(Сум(D213:K213),0)] {" &amp; ROUND(SUM(D213:K213),0) &amp; "}.")," ")</f>
        <v xml:space="preserve"> </v>
      </c>
    </row>
    <row r="214" spans="1:12" ht="30" customHeight="1" x14ac:dyDescent="0.25">
      <c r="A214" s="2" t="s">
        <v>453</v>
      </c>
      <c r="B214" s="1" t="s">
        <v>454</v>
      </c>
      <c r="C214" s="7"/>
      <c r="D214" s="7"/>
      <c r="E214" s="7"/>
      <c r="F214" s="7"/>
      <c r="G214" s="7"/>
      <c r="H214" s="7"/>
      <c r="I214" s="7"/>
      <c r="J214" s="7"/>
      <c r="K214" s="7"/>
      <c r="L214" s="3" t="str">
        <f>IFERROR(IF(C214=ROUND(SUM(D214:K214),0)," "," Стр. 210, Гр. 1 [C214]  д.б. = [Окр(Сум(D214:K214),0)] {" &amp; ROUND(SUM(D214:K214),0) &amp; "}.")," ")</f>
        <v xml:space="preserve"> </v>
      </c>
    </row>
    <row r="215" spans="1:12" ht="30" customHeight="1" x14ac:dyDescent="0.25">
      <c r="A215" s="2" t="s">
        <v>455</v>
      </c>
      <c r="B215" s="1" t="s">
        <v>456</v>
      </c>
      <c r="C215" s="7"/>
      <c r="D215" s="7"/>
      <c r="E215" s="7"/>
      <c r="F215" s="7"/>
      <c r="G215" s="7"/>
      <c r="H215" s="7"/>
      <c r="I215" s="7"/>
      <c r="J215" s="7"/>
      <c r="K215" s="7"/>
      <c r="L215" s="3" t="str">
        <f>IFERROR(IF(C215=ROUND(SUM(D215:K215),0)," "," Стр. 211, Гр. 1 [C215]  д.б. = [Окр(Сум(D215:K215),0)] {" &amp; ROUND(SUM(D215:K215),0) &amp; "}.")," ")</f>
        <v xml:space="preserve"> </v>
      </c>
    </row>
    <row r="216" spans="1:12" ht="30" customHeight="1" x14ac:dyDescent="0.25">
      <c r="A216" s="2" t="s">
        <v>457</v>
      </c>
      <c r="B216" s="1" t="s">
        <v>458</v>
      </c>
      <c r="C216" s="7"/>
      <c r="D216" s="7"/>
      <c r="E216" s="7"/>
      <c r="F216" s="7"/>
      <c r="G216" s="7"/>
      <c r="H216" s="7"/>
      <c r="I216" s="7"/>
      <c r="J216" s="7"/>
      <c r="K216" s="7"/>
      <c r="L216" s="3" t="str">
        <f>IFERROR(IF(C216=ROUND(SUM(D216:K216),0)," "," Стр. 212, Гр. 1 [C216]  д.б. = [Окр(Сум(D216:K216),0)] {" &amp; ROUND(SUM(D216:K216),0) &amp; "}.")," ")</f>
        <v xml:space="preserve"> </v>
      </c>
    </row>
    <row r="217" spans="1:12" ht="30" customHeight="1" x14ac:dyDescent="0.25">
      <c r="A217" s="2" t="s">
        <v>459</v>
      </c>
      <c r="B217" s="1" t="s">
        <v>460</v>
      </c>
      <c r="C217" s="7"/>
      <c r="D217" s="7"/>
      <c r="E217" s="7"/>
      <c r="F217" s="7"/>
      <c r="G217" s="7"/>
      <c r="H217" s="7"/>
      <c r="I217" s="7"/>
      <c r="J217" s="7"/>
      <c r="K217" s="7"/>
      <c r="L217" s="3" t="str">
        <f>IFERROR(IF(C217=ROUND(SUM(D217:K217),0)," "," Стр. 213, Гр. 1 [C217]  д.б. = [Окр(Сум(D217:K217),0)] {" &amp; ROUND(SUM(D217:K217),0) &amp; "}.")," ")</f>
        <v xml:space="preserve"> </v>
      </c>
    </row>
    <row r="218" spans="1:12" ht="30" customHeight="1" x14ac:dyDescent="0.25">
      <c r="A218" s="2" t="s">
        <v>461</v>
      </c>
      <c r="B218" s="1" t="s">
        <v>462</v>
      </c>
      <c r="C218" s="7"/>
      <c r="D218" s="7"/>
      <c r="E218" s="7"/>
      <c r="F218" s="7"/>
      <c r="G218" s="7"/>
      <c r="H218" s="7"/>
      <c r="I218" s="7"/>
      <c r="J218" s="7"/>
      <c r="K218" s="7"/>
      <c r="L218" s="3" t="str">
        <f>IFERROR(IF(C218=ROUND(SUM(D218:K218),0)," "," Стр. 214, Гр. 1 [C218]  д.б. = [Окр(Сум(D218:K218),0)] {" &amp; ROUND(SUM(D218:K218),0) &amp; "}.")," ")</f>
        <v xml:space="preserve"> </v>
      </c>
    </row>
    <row r="219" spans="1:12" ht="30" customHeight="1" x14ac:dyDescent="0.25">
      <c r="A219" s="2" t="s">
        <v>463</v>
      </c>
      <c r="B219" s="1" t="s">
        <v>464</v>
      </c>
      <c r="C219" s="7"/>
      <c r="D219" s="7"/>
      <c r="E219" s="7"/>
      <c r="F219" s="7"/>
      <c r="G219" s="7"/>
      <c r="H219" s="7"/>
      <c r="I219" s="7"/>
      <c r="J219" s="7"/>
      <c r="K219" s="7"/>
      <c r="L219" s="3" t="str">
        <f>IFERROR(IF(C219=ROUND(SUM(D219:K219),0)," "," Стр. 215, Гр. 1 [C219]  д.б. = [Окр(Сум(D219:K219),0)] {" &amp; ROUND(SUM(D219:K219),0) &amp; "}.")," ")</f>
        <v xml:space="preserve"> </v>
      </c>
    </row>
    <row r="220" spans="1:12" ht="30" customHeight="1" x14ac:dyDescent="0.25">
      <c r="A220" s="2" t="s">
        <v>465</v>
      </c>
      <c r="B220" s="1" t="s">
        <v>466</v>
      </c>
      <c r="C220" s="7"/>
      <c r="D220" s="7"/>
      <c r="E220" s="7"/>
      <c r="F220" s="7"/>
      <c r="G220" s="7"/>
      <c r="H220" s="7"/>
      <c r="I220" s="7"/>
      <c r="J220" s="7"/>
      <c r="K220" s="7"/>
      <c r="L220" s="3" t="str">
        <f>IFERROR(IF(C220=ROUND(SUM(D220:K220),0)," "," Стр. 216, Гр. 1 [C220]  д.б. = [Окр(Сум(D220:K220),0)] {" &amp; ROUND(SUM(D220:K220),0) &amp; "}.")," ")</f>
        <v xml:space="preserve"> </v>
      </c>
    </row>
    <row r="221" spans="1:12" ht="30" customHeight="1" x14ac:dyDescent="0.25">
      <c r="A221" s="2" t="s">
        <v>467</v>
      </c>
      <c r="B221" s="1" t="s">
        <v>468</v>
      </c>
      <c r="C221" s="7"/>
      <c r="D221" s="7"/>
      <c r="E221" s="7"/>
      <c r="F221" s="7"/>
      <c r="G221" s="7"/>
      <c r="H221" s="7"/>
      <c r="I221" s="7"/>
      <c r="J221" s="7"/>
      <c r="K221" s="7"/>
      <c r="L221" s="3" t="str">
        <f>IFERROR(IF(C221=ROUND(SUM(D221:K221),0)," "," Стр. 217, Гр. 1 [C221]  д.б. = [Окр(Сум(D221:K221),0)] {" &amp; ROUND(SUM(D221:K221),0) &amp; "}.")," ")</f>
        <v xml:space="preserve"> </v>
      </c>
    </row>
    <row r="222" spans="1:12" ht="30" customHeight="1" x14ac:dyDescent="0.25">
      <c r="A222" s="2" t="s">
        <v>469</v>
      </c>
      <c r="B222" s="1" t="s">
        <v>470</v>
      </c>
      <c r="C222" s="7"/>
      <c r="D222" s="7"/>
      <c r="E222" s="7"/>
      <c r="F222" s="7"/>
      <c r="G222" s="7"/>
      <c r="H222" s="7"/>
      <c r="I222" s="7"/>
      <c r="J222" s="7"/>
      <c r="K222" s="7"/>
      <c r="L222" s="3" t="str">
        <f>IFERROR(IF(C222=ROUND(SUM(D222:K222),0)," "," Стр. 218, Гр. 1 [C222]  д.б. = [Окр(Сум(D222:K222),0)] {" &amp; ROUND(SUM(D222:K222),0) &amp; "}.")," ")</f>
        <v xml:space="preserve"> </v>
      </c>
    </row>
    <row r="223" spans="1:12" ht="30" customHeight="1" x14ac:dyDescent="0.25">
      <c r="A223" s="2" t="s">
        <v>471</v>
      </c>
      <c r="B223" s="1" t="s">
        <v>472</v>
      </c>
      <c r="C223" s="7"/>
      <c r="D223" s="7"/>
      <c r="E223" s="7"/>
      <c r="F223" s="7"/>
      <c r="G223" s="7"/>
      <c r="H223" s="7"/>
      <c r="I223" s="7"/>
      <c r="J223" s="7"/>
      <c r="K223" s="7"/>
      <c r="L223" s="3" t="str">
        <f>IFERROR(IF(C223=ROUND(SUM(D223:K223),0)," "," Стр. 219, Гр. 1 [C223]  д.б. = [Окр(Сум(D223:K223),0)] {" &amp; ROUND(SUM(D223:K223),0) &amp; "}.")," ")</f>
        <v xml:space="preserve"> </v>
      </c>
    </row>
    <row r="224" spans="1:12" ht="30" customHeight="1" x14ac:dyDescent="0.25">
      <c r="A224" s="2" t="s">
        <v>473</v>
      </c>
      <c r="B224" s="1" t="s">
        <v>474</v>
      </c>
      <c r="C224" s="7"/>
      <c r="D224" s="7"/>
      <c r="E224" s="7"/>
      <c r="F224" s="7"/>
      <c r="G224" s="7"/>
      <c r="H224" s="7"/>
      <c r="I224" s="7"/>
      <c r="J224" s="7"/>
      <c r="K224" s="7"/>
      <c r="L224" s="3" t="str">
        <f>IFERROR(IF(C224=ROUND(SUM(D224:K224),0)," "," Стр. 220, Гр. 1 [C224]  д.б. = [Окр(Сум(D224:K224),0)] {" &amp; ROUND(SUM(D224:K224),0) &amp; "}.")," ")</f>
        <v xml:space="preserve"> </v>
      </c>
    </row>
    <row r="225" spans="1:12" ht="30" customHeight="1" x14ac:dyDescent="0.25">
      <c r="A225" s="2" t="s">
        <v>475</v>
      </c>
      <c r="B225" s="1" t="s">
        <v>476</v>
      </c>
      <c r="C225" s="7"/>
      <c r="D225" s="7"/>
      <c r="E225" s="7"/>
      <c r="F225" s="7"/>
      <c r="G225" s="7"/>
      <c r="H225" s="7"/>
      <c r="I225" s="7"/>
      <c r="J225" s="7"/>
      <c r="K225" s="7"/>
      <c r="L225" s="3" t="str">
        <f>IFERROR(IF(C225=ROUND(SUM(D225:K225),0)," "," Стр. 221, Гр. 1 [C225]  д.б. = [Окр(Сум(D225:K225),0)] {" &amp; ROUND(SUM(D225:K225),0) &amp; "}.")," ")</f>
        <v xml:space="preserve"> </v>
      </c>
    </row>
    <row r="226" spans="1:12" ht="30" customHeight="1" x14ac:dyDescent="0.25">
      <c r="A226" s="2" t="s">
        <v>477</v>
      </c>
      <c r="B226" s="1" t="s">
        <v>478</v>
      </c>
      <c r="C226" s="7"/>
      <c r="D226" s="7"/>
      <c r="E226" s="7"/>
      <c r="F226" s="7"/>
      <c r="G226" s="7"/>
      <c r="H226" s="7"/>
      <c r="I226" s="7"/>
      <c r="J226" s="7"/>
      <c r="K226" s="7"/>
      <c r="L226" s="3" t="str">
        <f>IFERROR(IF(C226=ROUND(SUM(D226:K226),0)," "," Стр. 222, Гр. 1 [C226]  д.б. = [Окр(Сум(D226:K226),0)] {" &amp; ROUND(SUM(D226:K226),0) &amp; "}.")," ")</f>
        <v xml:space="preserve"> </v>
      </c>
    </row>
    <row r="227" spans="1:12" ht="30" customHeight="1" x14ac:dyDescent="0.25">
      <c r="A227" s="2" t="s">
        <v>479</v>
      </c>
      <c r="B227" s="1" t="s">
        <v>480</v>
      </c>
      <c r="C227" s="7"/>
      <c r="D227" s="7"/>
      <c r="E227" s="7"/>
      <c r="F227" s="7"/>
      <c r="G227" s="7"/>
      <c r="H227" s="7"/>
      <c r="I227" s="7"/>
      <c r="J227" s="7"/>
      <c r="K227" s="7"/>
      <c r="L227" s="3" t="str">
        <f>IFERROR(IF(C227=ROUND(SUM(D227:K227),0)," "," Стр. 223, Гр. 1 [C227]  д.б. = [Окр(Сум(D227:K227),0)] {" &amp; ROUND(SUM(D227:K227),0) &amp; "}.")," ")</f>
        <v xml:space="preserve"> </v>
      </c>
    </row>
    <row r="228" spans="1:12" ht="30" customHeight="1" x14ac:dyDescent="0.25">
      <c r="A228" s="2" t="s">
        <v>481</v>
      </c>
      <c r="B228" s="1" t="s">
        <v>482</v>
      </c>
      <c r="C228" s="7"/>
      <c r="D228" s="7"/>
      <c r="E228" s="7"/>
      <c r="F228" s="7"/>
      <c r="G228" s="7"/>
      <c r="H228" s="7"/>
      <c r="I228" s="7"/>
      <c r="J228" s="7"/>
      <c r="K228" s="7"/>
      <c r="L228" s="3" t="str">
        <f>IFERROR(IF(C228=ROUND(SUM(D228:K228),0)," "," Стр. 224, Гр. 1 [C228]  д.б. = [Окр(Сум(D228:K228),0)] {" &amp; ROUND(SUM(D228:K228),0) &amp; "}.")," ")</f>
        <v xml:space="preserve"> </v>
      </c>
    </row>
    <row r="229" spans="1:12" ht="30" customHeight="1" x14ac:dyDescent="0.25">
      <c r="A229" s="2" t="s">
        <v>483</v>
      </c>
      <c r="B229" s="1" t="s">
        <v>484</v>
      </c>
      <c r="C229" s="7"/>
      <c r="D229" s="7"/>
      <c r="E229" s="7"/>
      <c r="F229" s="7"/>
      <c r="G229" s="7"/>
      <c r="H229" s="7"/>
      <c r="I229" s="7"/>
      <c r="J229" s="7"/>
      <c r="K229" s="7"/>
      <c r="L229" s="3" t="str">
        <f>IFERROR(IF(C229=ROUND(SUM(D229:K229),0)," "," Стр. 225, Гр. 1 [C229]  д.б. = [Окр(Сум(D229:K229),0)] {" &amp; ROUND(SUM(D229:K229),0) &amp; "}.")," ")</f>
        <v xml:space="preserve"> </v>
      </c>
    </row>
    <row r="230" spans="1:12" ht="30" customHeight="1" x14ac:dyDescent="0.25">
      <c r="A230" s="2" t="s">
        <v>485</v>
      </c>
      <c r="B230" s="1" t="s">
        <v>486</v>
      </c>
      <c r="C230" s="7"/>
      <c r="D230" s="7"/>
      <c r="E230" s="7"/>
      <c r="F230" s="7"/>
      <c r="G230" s="7"/>
      <c r="H230" s="7"/>
      <c r="I230" s="7"/>
      <c r="J230" s="7"/>
      <c r="K230" s="7"/>
      <c r="L230" s="3" t="str">
        <f>IFERROR(IF(C230=ROUND(SUM(D230:K230),0)," "," Стр. 226, Гр. 1 [C230]  д.б. = [Окр(Сум(D230:K230),0)] {" &amp; ROUND(SUM(D230:K230),0) &amp; "}.")," ")</f>
        <v xml:space="preserve"> </v>
      </c>
    </row>
    <row r="231" spans="1:12" ht="30" customHeight="1" x14ac:dyDescent="0.25">
      <c r="A231" s="2" t="s">
        <v>487</v>
      </c>
      <c r="B231" s="1" t="s">
        <v>488</v>
      </c>
      <c r="C231" s="7"/>
      <c r="D231" s="7"/>
      <c r="E231" s="7"/>
      <c r="F231" s="7"/>
      <c r="G231" s="7"/>
      <c r="H231" s="7"/>
      <c r="I231" s="7"/>
      <c r="J231" s="7"/>
      <c r="K231" s="7"/>
      <c r="L231" s="3" t="str">
        <f>IFERROR(IF(C231=ROUND(SUM(D231:K231),0)," "," Стр. 227, Гр. 1 [C231]  д.б. = [Окр(Сум(D231:K231),0)] {" &amp; ROUND(SUM(D231:K231),0) &amp; "}.")," ")</f>
        <v xml:space="preserve"> </v>
      </c>
    </row>
    <row r="232" spans="1:12" ht="30" customHeight="1" x14ac:dyDescent="0.25">
      <c r="A232" s="2" t="s">
        <v>489</v>
      </c>
      <c r="B232" s="1" t="s">
        <v>490</v>
      </c>
      <c r="C232" s="7"/>
      <c r="D232" s="7"/>
      <c r="E232" s="7"/>
      <c r="F232" s="7"/>
      <c r="G232" s="7"/>
      <c r="H232" s="7"/>
      <c r="I232" s="7"/>
      <c r="J232" s="7"/>
      <c r="K232" s="7"/>
      <c r="L232" s="3" t="str">
        <f>IFERROR(IF(C232=ROUND(SUM(D232:K232),0)," "," Стр. 228, Гр. 1 [C232]  д.б. = [Окр(Сум(D232:K232),0)] {" &amp; ROUND(SUM(D232:K232),0) &amp; "}.")," ")</f>
        <v xml:space="preserve"> </v>
      </c>
    </row>
    <row r="233" spans="1:12" ht="30" customHeight="1" x14ac:dyDescent="0.25">
      <c r="A233" s="2" t="s">
        <v>491</v>
      </c>
      <c r="B233" s="1" t="s">
        <v>492</v>
      </c>
      <c r="C233" s="7"/>
      <c r="D233" s="7"/>
      <c r="E233" s="7"/>
      <c r="F233" s="7"/>
      <c r="G233" s="7"/>
      <c r="H233" s="7"/>
      <c r="I233" s="7"/>
      <c r="J233" s="7"/>
      <c r="K233" s="7"/>
      <c r="L233" s="3" t="str">
        <f>IFERROR(IF(C233=ROUND(SUM(D233:K233),0)," "," Стр. 229, Гр. 1 [C233]  д.б. = [Окр(Сум(D233:K233),0)] {" &amp; ROUND(SUM(D233:K233),0) &amp; "}.")," ")</f>
        <v xml:space="preserve"> </v>
      </c>
    </row>
    <row r="234" spans="1:12" ht="30" customHeight="1" x14ac:dyDescent="0.25">
      <c r="A234" s="2" t="s">
        <v>493</v>
      </c>
      <c r="B234" s="1" t="s">
        <v>494</v>
      </c>
      <c r="C234" s="7"/>
      <c r="D234" s="7"/>
      <c r="E234" s="7"/>
      <c r="F234" s="7"/>
      <c r="G234" s="7"/>
      <c r="H234" s="7"/>
      <c r="I234" s="7"/>
      <c r="J234" s="7"/>
      <c r="K234" s="7"/>
      <c r="L234" s="3" t="str">
        <f>IFERROR(IF(C234=ROUND(SUM(D234:K234),0)," "," Стр. 230, Гр. 1 [C234]  д.б. = [Окр(Сум(D234:K234),0)] {" &amp; ROUND(SUM(D234:K234),0) &amp; "}.")," ")</f>
        <v xml:space="preserve"> </v>
      </c>
    </row>
    <row r="235" spans="1:12" ht="30" customHeight="1" x14ac:dyDescent="0.25">
      <c r="A235" s="2" t="s">
        <v>495</v>
      </c>
      <c r="B235" s="1" t="s">
        <v>496</v>
      </c>
      <c r="C235" s="7"/>
      <c r="D235" s="7"/>
      <c r="E235" s="7"/>
      <c r="F235" s="7"/>
      <c r="G235" s="7"/>
      <c r="H235" s="7"/>
      <c r="I235" s="7"/>
      <c r="J235" s="7"/>
      <c r="K235" s="7"/>
      <c r="L235" s="3" t="str">
        <f>IFERROR(IF(C235=ROUND(SUM(D235:K235),0)," "," Стр. 231, Гр. 1 [C235]  д.б. = [Окр(Сум(D235:K235),0)] {" &amp; ROUND(SUM(D235:K235),0) &amp; "}.")," ")</f>
        <v xml:space="preserve"> </v>
      </c>
    </row>
    <row r="236" spans="1:12" ht="30" customHeight="1" x14ac:dyDescent="0.25">
      <c r="A236" s="2" t="s">
        <v>497</v>
      </c>
      <c r="B236" s="1" t="s">
        <v>498</v>
      </c>
      <c r="C236" s="7"/>
      <c r="D236" s="7"/>
      <c r="E236" s="7"/>
      <c r="F236" s="7"/>
      <c r="G236" s="7"/>
      <c r="H236" s="7"/>
      <c r="I236" s="7"/>
      <c r="J236" s="7"/>
      <c r="K236" s="7"/>
      <c r="L236" s="3" t="str">
        <f>IFERROR(IF(C236=ROUND(SUM(D236:K236),0)," "," Стр. 232, Гр. 1 [C236]  д.б. = [Окр(Сум(D236:K236),0)] {" &amp; ROUND(SUM(D236:K236),0) &amp; "}.")," ")</f>
        <v xml:space="preserve"> </v>
      </c>
    </row>
    <row r="237" spans="1:12" ht="30" customHeight="1" x14ac:dyDescent="0.25">
      <c r="A237" s="2" t="s">
        <v>499</v>
      </c>
      <c r="B237" s="1" t="s">
        <v>500</v>
      </c>
      <c r="C237" s="7"/>
      <c r="D237" s="7"/>
      <c r="E237" s="7"/>
      <c r="F237" s="7"/>
      <c r="G237" s="7"/>
      <c r="H237" s="7"/>
      <c r="I237" s="7"/>
      <c r="J237" s="7"/>
      <c r="K237" s="7"/>
      <c r="L237" s="3" t="str">
        <f>IFERROR(IF(C237=ROUND(SUM(D237:K237),0)," "," Стр. 233, Гр. 1 [C237]  д.б. = [Окр(Сум(D237:K237),0)] {" &amp; ROUND(SUM(D237:K237),0) &amp; "}.")," ")</f>
        <v xml:space="preserve"> </v>
      </c>
    </row>
    <row r="238" spans="1:12" ht="30" customHeight="1" x14ac:dyDescent="0.25">
      <c r="A238" s="2" t="s">
        <v>501</v>
      </c>
      <c r="B238" s="1" t="s">
        <v>502</v>
      </c>
      <c r="C238" s="7"/>
      <c r="D238" s="7"/>
      <c r="E238" s="7"/>
      <c r="F238" s="7"/>
      <c r="G238" s="7"/>
      <c r="H238" s="7"/>
      <c r="I238" s="7"/>
      <c r="J238" s="7"/>
      <c r="K238" s="7"/>
      <c r="L238" s="3" t="str">
        <f>IFERROR(IF(C238=ROUND(SUM(D238:K238),0)," "," Стр. 234, Гр. 1 [C238]  д.б. = [Окр(Сум(D238:K238),0)] {" &amp; ROUND(SUM(D238:K238),0) &amp; "}.")," ")</f>
        <v xml:space="preserve"> </v>
      </c>
    </row>
    <row r="239" spans="1:12" ht="30" customHeight="1" x14ac:dyDescent="0.25">
      <c r="A239" s="2" t="s">
        <v>503</v>
      </c>
      <c r="B239" s="1" t="s">
        <v>504</v>
      </c>
      <c r="C239" s="7"/>
      <c r="D239" s="7"/>
      <c r="E239" s="7"/>
      <c r="F239" s="7"/>
      <c r="G239" s="7"/>
      <c r="H239" s="7"/>
      <c r="I239" s="7"/>
      <c r="J239" s="7"/>
      <c r="K239" s="7"/>
      <c r="L239" s="3" t="str">
        <f>IFERROR(IF(C239=ROUND(SUM(D239:K239),0)," "," Стр. 235, Гр. 1 [C239]  д.б. = [Окр(Сум(D239:K239),0)] {" &amp; ROUND(SUM(D239:K239),0) &amp; "}.")," ")</f>
        <v xml:space="preserve"> </v>
      </c>
    </row>
    <row r="240" spans="1:12" ht="30" customHeight="1" x14ac:dyDescent="0.25">
      <c r="A240" s="2" t="s">
        <v>505</v>
      </c>
      <c r="B240" s="1" t="s">
        <v>506</v>
      </c>
      <c r="C240" s="7"/>
      <c r="D240" s="7"/>
      <c r="E240" s="7"/>
      <c r="F240" s="7"/>
      <c r="G240" s="7"/>
      <c r="H240" s="7"/>
      <c r="I240" s="7"/>
      <c r="J240" s="7"/>
      <c r="K240" s="7"/>
      <c r="L240" s="3" t="str">
        <f>IFERROR(IF(C240=ROUND(SUM(D240:K240),0)," "," Стр. 236, Гр. 1 [C240]  д.б. = [Окр(Сум(D240:K240),0)] {" &amp; ROUND(SUM(D240:K240),0) &amp; "}.")," ")</f>
        <v xml:space="preserve"> </v>
      </c>
    </row>
    <row r="241" spans="1:12" ht="30" customHeight="1" x14ac:dyDescent="0.25">
      <c r="A241" s="2" t="s">
        <v>507</v>
      </c>
      <c r="B241" s="1" t="s">
        <v>508</v>
      </c>
      <c r="C241" s="7"/>
      <c r="D241" s="7"/>
      <c r="E241" s="7"/>
      <c r="F241" s="7"/>
      <c r="G241" s="7"/>
      <c r="H241" s="7"/>
      <c r="I241" s="7"/>
      <c r="J241" s="7"/>
      <c r="K241" s="7"/>
      <c r="L241" s="3" t="str">
        <f>IFERROR(IF(C241=ROUND(SUM(D241:K241),0)," "," Стр. 237, Гр. 1 [C241]  д.б. = [Окр(Сум(D241:K241),0)] {" &amp; ROUND(SUM(D241:K241),0) &amp; "}.")," ")</f>
        <v xml:space="preserve"> </v>
      </c>
    </row>
    <row r="242" spans="1:12" ht="30" customHeight="1" x14ac:dyDescent="0.25">
      <c r="A242" s="2" t="s">
        <v>509</v>
      </c>
      <c r="B242" s="1" t="s">
        <v>510</v>
      </c>
      <c r="C242" s="7"/>
      <c r="D242" s="7"/>
      <c r="E242" s="7"/>
      <c r="F242" s="7"/>
      <c r="G242" s="7"/>
      <c r="H242" s="7"/>
      <c r="I242" s="7"/>
      <c r="J242" s="7"/>
      <c r="K242" s="7"/>
      <c r="L242" s="3" t="str">
        <f>IFERROR(IF(C242=ROUND(SUM(D242:K242),0)," "," Стр. 238, Гр. 1 [C242]  д.б. = [Окр(Сум(D242:K242),0)] {" &amp; ROUND(SUM(D242:K242),0) &amp; "}.")," ")</f>
        <v xml:space="preserve"> </v>
      </c>
    </row>
    <row r="243" spans="1:12" ht="30" customHeight="1" x14ac:dyDescent="0.25">
      <c r="A243" s="2" t="s">
        <v>511</v>
      </c>
      <c r="B243" s="1" t="s">
        <v>512</v>
      </c>
      <c r="C243" s="7"/>
      <c r="D243" s="7"/>
      <c r="E243" s="7"/>
      <c r="F243" s="7"/>
      <c r="G243" s="7"/>
      <c r="H243" s="7"/>
      <c r="I243" s="7"/>
      <c r="J243" s="7"/>
      <c r="K243" s="7"/>
      <c r="L243" s="3" t="str">
        <f>IFERROR(IF(C243=ROUND(SUM(D243:K243),0)," "," Стр. 239, Гр. 1 [C243]  д.б. = [Окр(Сум(D243:K243),0)] {" &amp; ROUND(SUM(D243:K243),0) &amp; "}.")," ")</f>
        <v xml:space="preserve"> </v>
      </c>
    </row>
    <row r="244" spans="1:12" ht="30" customHeight="1" x14ac:dyDescent="0.25">
      <c r="A244" s="2" t="s">
        <v>513</v>
      </c>
      <c r="B244" s="1" t="s">
        <v>514</v>
      </c>
      <c r="C244" s="7"/>
      <c r="D244" s="7"/>
      <c r="E244" s="7"/>
      <c r="F244" s="7"/>
      <c r="G244" s="7"/>
      <c r="H244" s="7"/>
      <c r="I244" s="7"/>
      <c r="J244" s="7"/>
      <c r="K244" s="7"/>
      <c r="L244" s="3" t="str">
        <f>IFERROR(IF(C244=ROUND(SUM(D244:K244),0)," "," Стр. 240, Гр. 1 [C244]  д.б. = [Окр(Сум(D244:K244),0)] {" &amp; ROUND(SUM(D244:K244),0) &amp; "}.")," ")</f>
        <v xml:space="preserve"> </v>
      </c>
    </row>
    <row r="245" spans="1:12" ht="30" customHeight="1" x14ac:dyDescent="0.25">
      <c r="A245" s="2" t="s">
        <v>515</v>
      </c>
      <c r="B245" s="1" t="s">
        <v>516</v>
      </c>
      <c r="C245" s="7"/>
      <c r="D245" s="7"/>
      <c r="E245" s="7"/>
      <c r="F245" s="7"/>
      <c r="G245" s="7"/>
      <c r="H245" s="7"/>
      <c r="I245" s="7"/>
      <c r="J245" s="7"/>
      <c r="K245" s="7"/>
      <c r="L245" s="3" t="str">
        <f>IFERROR(IF(C245=ROUND(SUM(D245:K245),0)," "," Стр. 241, Гр. 1 [C245]  д.б. = [Окр(Сум(D245:K245),0)] {" &amp; ROUND(SUM(D245:K245),0) &amp; "}.")," ")</f>
        <v xml:space="preserve"> </v>
      </c>
    </row>
    <row r="246" spans="1:12" ht="30" customHeight="1" x14ac:dyDescent="0.25">
      <c r="A246" s="2" t="s">
        <v>517</v>
      </c>
      <c r="B246" s="1" t="s">
        <v>518</v>
      </c>
      <c r="C246" s="7"/>
      <c r="D246" s="7"/>
      <c r="E246" s="7"/>
      <c r="F246" s="7"/>
      <c r="G246" s="7"/>
      <c r="H246" s="7"/>
      <c r="I246" s="7"/>
      <c r="J246" s="7"/>
      <c r="K246" s="7"/>
      <c r="L246" s="3" t="str">
        <f>IFERROR(IF(C246=ROUND(SUM(D246:K246),0)," "," Стр. 242, Гр. 1 [C246]  д.б. = [Окр(Сум(D246:K246),0)] {" &amp; ROUND(SUM(D246:K246),0) &amp; "}.")," ")</f>
        <v xml:space="preserve"> </v>
      </c>
    </row>
    <row r="247" spans="1:12" ht="30" customHeight="1" x14ac:dyDescent="0.25">
      <c r="A247" s="2" t="s">
        <v>519</v>
      </c>
      <c r="B247" s="1" t="s">
        <v>520</v>
      </c>
      <c r="C247" s="7"/>
      <c r="D247" s="7"/>
      <c r="E247" s="7"/>
      <c r="F247" s="7"/>
      <c r="G247" s="7"/>
      <c r="H247" s="7"/>
      <c r="I247" s="7"/>
      <c r="J247" s="7"/>
      <c r="K247" s="7"/>
      <c r="L247" s="3" t="str">
        <f>IFERROR(IF(C247=ROUND(SUM(D247:K247),0)," "," Стр. 243, Гр. 1 [C247]  д.б. = [Окр(Сум(D247:K247),0)] {" &amp; ROUND(SUM(D247:K247),0) &amp; "}.")," ")</f>
        <v xml:space="preserve"> </v>
      </c>
    </row>
    <row r="248" spans="1:12" ht="30" customHeight="1" x14ac:dyDescent="0.25">
      <c r="A248" s="2" t="s">
        <v>521</v>
      </c>
      <c r="B248" s="1" t="s">
        <v>522</v>
      </c>
      <c r="C248" s="7"/>
      <c r="D248" s="7"/>
      <c r="E248" s="7"/>
      <c r="F248" s="7"/>
      <c r="G248" s="7"/>
      <c r="H248" s="7"/>
      <c r="I248" s="7"/>
      <c r="J248" s="7"/>
      <c r="K248" s="7"/>
      <c r="L248" s="3" t="str">
        <f>IFERROR(IF(C248=ROUND(SUM(D248:K248),0)," "," Стр. 244, Гр. 1 [C248]  д.б. = [Окр(Сум(D248:K248),0)] {" &amp; ROUND(SUM(D248:K248),0) &amp; "}.")," ")</f>
        <v xml:space="preserve"> </v>
      </c>
    </row>
    <row r="249" spans="1:12" ht="30" customHeight="1" x14ac:dyDescent="0.25">
      <c r="A249" s="2" t="s">
        <v>523</v>
      </c>
      <c r="B249" s="1" t="s">
        <v>524</v>
      </c>
      <c r="C249" s="7"/>
      <c r="D249" s="7"/>
      <c r="E249" s="7"/>
      <c r="F249" s="7"/>
      <c r="G249" s="7"/>
      <c r="H249" s="7"/>
      <c r="I249" s="7"/>
      <c r="J249" s="7"/>
      <c r="K249" s="7"/>
      <c r="L249" s="3" t="str">
        <f>IFERROR(IF(C249=ROUND(SUM(D249:K249),0)," "," Стр. 245, Гр. 1 [C249]  д.б. = [Окр(Сум(D249:K249),0)] {" &amp; ROUND(SUM(D249:K249),0) &amp; "}.")," ")</f>
        <v xml:space="preserve"> </v>
      </c>
    </row>
    <row r="250" spans="1:12" ht="30" customHeight="1" x14ac:dyDescent="0.25">
      <c r="A250" s="2" t="s">
        <v>525</v>
      </c>
      <c r="B250" s="1" t="s">
        <v>526</v>
      </c>
      <c r="C250" s="7"/>
      <c r="D250" s="7"/>
      <c r="E250" s="7"/>
      <c r="F250" s="7"/>
      <c r="G250" s="7"/>
      <c r="H250" s="7"/>
      <c r="I250" s="7"/>
      <c r="J250" s="7"/>
      <c r="K250" s="7"/>
      <c r="L250" s="3" t="str">
        <f>IFERROR(IF(C250=ROUND(SUM(D250:K250),0)," "," Стр. 246, Гр. 1 [C250]  д.б. = [Окр(Сум(D250:K250),0)] {" &amp; ROUND(SUM(D250:K250),0) &amp; "}.")," ")</f>
        <v xml:space="preserve"> </v>
      </c>
    </row>
    <row r="251" spans="1:12" ht="30" customHeight="1" x14ac:dyDescent="0.25">
      <c r="A251" s="2" t="s">
        <v>527</v>
      </c>
      <c r="B251" s="1" t="s">
        <v>528</v>
      </c>
      <c r="C251" s="7"/>
      <c r="D251" s="7"/>
      <c r="E251" s="7"/>
      <c r="F251" s="7"/>
      <c r="G251" s="7"/>
      <c r="H251" s="7"/>
      <c r="I251" s="7"/>
      <c r="J251" s="7"/>
      <c r="K251" s="7"/>
      <c r="L251" s="3" t="str">
        <f>IFERROR(IF(C251=ROUND(SUM(D251:K251),0)," "," Стр. 247, Гр. 1 [C251]  д.б. = [Окр(Сум(D251:K251),0)] {" &amp; ROUND(SUM(D251:K251),0) &amp; "}.")," ")</f>
        <v xml:space="preserve"> </v>
      </c>
    </row>
    <row r="252" spans="1:12" ht="30" customHeight="1" x14ac:dyDescent="0.25">
      <c r="A252" s="2" t="s">
        <v>529</v>
      </c>
      <c r="B252" s="1" t="s">
        <v>530</v>
      </c>
      <c r="C252" s="7"/>
      <c r="D252" s="7"/>
      <c r="E252" s="7"/>
      <c r="F252" s="7"/>
      <c r="G252" s="7"/>
      <c r="H252" s="7"/>
      <c r="I252" s="7"/>
      <c r="J252" s="7"/>
      <c r="K252" s="7"/>
      <c r="L252" s="3" t="str">
        <f>IFERROR(IF(C252=ROUND(SUM(D252:K252),0)," "," Стр. 248, Гр. 1 [C252]  д.б. = [Окр(Сум(D252:K252),0)] {" &amp; ROUND(SUM(D252:K252),0) &amp; "}.")," ")</f>
        <v xml:space="preserve"> </v>
      </c>
    </row>
    <row r="253" spans="1:12" ht="30" customHeight="1" x14ac:dyDescent="0.25">
      <c r="A253" s="2" t="s">
        <v>531</v>
      </c>
      <c r="B253" s="1" t="s">
        <v>532</v>
      </c>
      <c r="C253" s="7"/>
      <c r="D253" s="7"/>
      <c r="E253" s="7"/>
      <c r="F253" s="7"/>
      <c r="G253" s="7"/>
      <c r="H253" s="7"/>
      <c r="I253" s="7"/>
      <c r="J253" s="7"/>
      <c r="K253" s="7"/>
      <c r="L253" s="3" t="str">
        <f>IFERROR(IF(C253=ROUND(SUM(D253:K253),0)," "," Стр. 249, Гр. 1 [C253]  д.б. = [Окр(Сум(D253:K253),0)] {" &amp; ROUND(SUM(D253:K253),0) &amp; "}.")," ")</f>
        <v xml:space="preserve"> </v>
      </c>
    </row>
    <row r="254" spans="1:12" ht="30" customHeight="1" x14ac:dyDescent="0.25">
      <c r="A254" s="2" t="s">
        <v>533</v>
      </c>
      <c r="B254" s="1" t="s">
        <v>534</v>
      </c>
      <c r="C254" s="7"/>
      <c r="D254" s="7"/>
      <c r="E254" s="7"/>
      <c r="F254" s="7"/>
      <c r="G254" s="7"/>
      <c r="H254" s="7"/>
      <c r="I254" s="7"/>
      <c r="J254" s="7"/>
      <c r="K254" s="7"/>
      <c r="L254" s="3" t="str">
        <f>IFERROR(IF(C254=ROUND(SUM(D254:K254),0)," "," Стр. 250, Гр. 1 [C254]  д.б. = [Окр(Сум(D254:K254),0)] {" &amp; ROUND(SUM(D254:K254),0) &amp; "}.")," ")</f>
        <v xml:space="preserve"> </v>
      </c>
    </row>
    <row r="255" spans="1:12" ht="30" customHeight="1" x14ac:dyDescent="0.25">
      <c r="A255" s="2" t="s">
        <v>535</v>
      </c>
      <c r="B255" s="1" t="s">
        <v>536</v>
      </c>
      <c r="C255" s="7"/>
      <c r="D255" s="7"/>
      <c r="E255" s="7"/>
      <c r="F255" s="7"/>
      <c r="G255" s="7"/>
      <c r="H255" s="7"/>
      <c r="I255" s="7"/>
      <c r="J255" s="7"/>
      <c r="K255" s="7"/>
      <c r="L255" s="3" t="str">
        <f>IFERROR(IF(C255=ROUND(SUM(D255:K255),0)," "," Стр. 251, Гр. 1 [C255]  д.б. = [Окр(Сум(D255:K255),0)] {" &amp; ROUND(SUM(D255:K255),0) &amp; "}.")," ")</f>
        <v xml:space="preserve"> </v>
      </c>
    </row>
    <row r="256" spans="1:12" ht="30" customHeight="1" x14ac:dyDescent="0.25">
      <c r="A256" s="2" t="s">
        <v>537</v>
      </c>
      <c r="B256" s="1" t="s">
        <v>538</v>
      </c>
      <c r="C256" s="7"/>
      <c r="D256" s="7"/>
      <c r="E256" s="7"/>
      <c r="F256" s="7"/>
      <c r="G256" s="7"/>
      <c r="H256" s="7"/>
      <c r="I256" s="7"/>
      <c r="J256" s="7"/>
      <c r="K256" s="7"/>
      <c r="L256" s="3" t="str">
        <f>IFERROR(IF(C256=ROUND(SUM(D256:K256),0)," "," Стр. 252, Гр. 1 [C256]  д.б. = [Окр(Сум(D256:K256),0)] {" &amp; ROUND(SUM(D256:K256),0) &amp; "}.")," ")</f>
        <v xml:space="preserve"> </v>
      </c>
    </row>
    <row r="257" spans="1:12" ht="30" customHeight="1" x14ac:dyDescent="0.25">
      <c r="A257" s="2" t="s">
        <v>539</v>
      </c>
      <c r="B257" s="1" t="s">
        <v>540</v>
      </c>
      <c r="C257" s="7"/>
      <c r="D257" s="7"/>
      <c r="E257" s="7"/>
      <c r="F257" s="7"/>
      <c r="G257" s="7"/>
      <c r="H257" s="7"/>
      <c r="I257" s="7"/>
      <c r="J257" s="7"/>
      <c r="K257" s="7"/>
      <c r="L257" s="3" t="str">
        <f>IFERROR(IF(C257=ROUND(SUM(D257:K257),0)," "," Стр. 253, Гр. 1 [C257]  д.б. = [Окр(Сум(D257:K257),0)] {" &amp; ROUND(SUM(D257:K257),0) &amp; "}.")," ")</f>
        <v xml:space="preserve"> </v>
      </c>
    </row>
    <row r="259" spans="1:12" x14ac:dyDescent="0.25">
      <c r="A259" s="6" t="s">
        <v>541</v>
      </c>
    </row>
    <row r="260" spans="1:12" ht="75" customHeight="1" x14ac:dyDescent="0.25">
      <c r="A260" s="11" t="s">
        <v>1</v>
      </c>
      <c r="B260" s="11"/>
      <c r="C260" s="11"/>
      <c r="D260" s="11"/>
      <c r="E260" s="11"/>
      <c r="F260" s="11"/>
      <c r="G260" s="11"/>
      <c r="H260" s="11"/>
      <c r="I260" s="11"/>
      <c r="J260" s="11"/>
      <c r="K260" s="11"/>
    </row>
    <row r="261" spans="1:12" x14ac:dyDescent="0.25">
      <c r="A261" s="6" t="s">
        <v>542</v>
      </c>
    </row>
    <row r="262" spans="1:12" x14ac:dyDescent="0.25">
      <c r="A262" t="s">
        <v>543</v>
      </c>
      <c r="B262" s="11" t="s">
        <v>1</v>
      </c>
      <c r="C262" s="11"/>
      <c r="D262" s="11"/>
      <c r="E262" s="11"/>
    </row>
    <row r="263" spans="1:12" x14ac:dyDescent="0.25">
      <c r="A263" t="s">
        <v>544</v>
      </c>
      <c r="B263" s="11" t="s">
        <v>1</v>
      </c>
      <c r="C263" s="11"/>
      <c r="D263" s="11"/>
      <c r="E263" s="11"/>
    </row>
    <row r="264" spans="1:12" x14ac:dyDescent="0.25">
      <c r="A264" t="s">
        <v>545</v>
      </c>
      <c r="B264" s="11" t="s">
        <v>1</v>
      </c>
      <c r="C264" s="11"/>
      <c r="D264" s="11"/>
      <c r="E264" s="11"/>
    </row>
    <row r="265" spans="1:12" x14ac:dyDescent="0.25">
      <c r="A265" t="s">
        <v>546</v>
      </c>
      <c r="B265" s="11" t="s">
        <v>1</v>
      </c>
      <c r="C265" s="11"/>
      <c r="D265" s="11"/>
      <c r="E265" s="11"/>
    </row>
    <row r="266" spans="1:12" x14ac:dyDescent="0.25">
      <c r="A266" t="s">
        <v>547</v>
      </c>
      <c r="B266" s="11" t="s">
        <v>1</v>
      </c>
      <c r="C266" s="11"/>
      <c r="D266" s="11"/>
      <c r="E266" s="11"/>
    </row>
  </sheetData>
  <sheetProtection password="CF66" sheet="1" objects="1" scenarios="1" formatColumns="0" formatRows="0"/>
  <mergeCells count="11">
    <mergeCell ref="B266:E266"/>
    <mergeCell ref="A260:K260"/>
    <mergeCell ref="B262:E262"/>
    <mergeCell ref="B263:E263"/>
    <mergeCell ref="B264:E264"/>
    <mergeCell ref="B265:E265"/>
    <mergeCell ref="A1:K1"/>
    <mergeCell ref="A2:A4"/>
    <mergeCell ref="B2:B4"/>
    <mergeCell ref="C2:C3"/>
    <mergeCell ref="D2:K2"/>
  </mergeCells>
  <conditionalFormatting sqref="C5">
    <cfRule type="cellIs" dxfId="279" priority="1" operator="notEqual">
      <formula>ROUND(SUM(D5:K5),0)</formula>
    </cfRule>
  </conditionalFormatting>
  <conditionalFormatting sqref="C5">
    <cfRule type="cellIs" dxfId="278" priority="2" operator="notEqual">
      <formula>ROUND(C6+C18+C257,0)</formula>
    </cfRule>
  </conditionalFormatting>
  <conditionalFormatting sqref="D5">
    <cfRule type="cellIs" dxfId="277" priority="3" operator="notEqual">
      <formula>ROUND(D6+D18+D257,0)</formula>
    </cfRule>
  </conditionalFormatting>
  <conditionalFormatting sqref="E5">
    <cfRule type="cellIs" dxfId="276" priority="4" operator="notEqual">
      <formula>ROUND(E6+E18+E257,0)</formula>
    </cfRule>
  </conditionalFormatting>
  <conditionalFormatting sqref="F5">
    <cfRule type="cellIs" dxfId="275" priority="5" operator="notEqual">
      <formula>ROUND(F6+F18+F257,0)</formula>
    </cfRule>
  </conditionalFormatting>
  <conditionalFormatting sqref="G5">
    <cfRule type="cellIs" dxfId="274" priority="6" operator="notEqual">
      <formula>ROUND(G6+G18+G257,0)</formula>
    </cfRule>
  </conditionalFormatting>
  <conditionalFormatting sqref="H5">
    <cfRule type="cellIs" dxfId="273" priority="7" operator="notEqual">
      <formula>ROUND(H6+H18+H257,0)</formula>
    </cfRule>
  </conditionalFormatting>
  <conditionalFormatting sqref="I5">
    <cfRule type="cellIs" dxfId="272" priority="8" operator="notEqual">
      <formula>ROUND(I6+I18+I257,0)</formula>
    </cfRule>
  </conditionalFormatting>
  <conditionalFormatting sqref="J5">
    <cfRule type="cellIs" dxfId="271" priority="9" operator="notEqual">
      <formula>ROUND(J6+J18+J257,0)</formula>
    </cfRule>
  </conditionalFormatting>
  <conditionalFormatting sqref="K5">
    <cfRule type="cellIs" dxfId="270" priority="10" operator="notEqual">
      <formula>ROUND(K6+K18+K257,0)</formula>
    </cfRule>
  </conditionalFormatting>
  <conditionalFormatting sqref="C6">
    <cfRule type="cellIs" dxfId="269" priority="11" operator="notEqual">
      <formula>ROUND(SUM(D6:K6),0)</formula>
    </cfRule>
  </conditionalFormatting>
  <conditionalFormatting sqref="C6">
    <cfRule type="cellIs" dxfId="268" priority="12" operator="notEqual">
      <formula>ROUND(SUM(C7:C17),0)</formula>
    </cfRule>
  </conditionalFormatting>
  <conditionalFormatting sqref="D6">
    <cfRule type="cellIs" dxfId="267" priority="13" operator="notEqual">
      <formula>ROUND(SUM(D7:D17),0)</formula>
    </cfRule>
  </conditionalFormatting>
  <conditionalFormatting sqref="E6">
    <cfRule type="cellIs" dxfId="266" priority="14" operator="notEqual">
      <formula>ROUND(SUM(E7:E17),0)</formula>
    </cfRule>
  </conditionalFormatting>
  <conditionalFormatting sqref="F6">
    <cfRule type="cellIs" dxfId="265" priority="15" operator="notEqual">
      <formula>ROUND(SUM(F7:F17),0)</formula>
    </cfRule>
  </conditionalFormatting>
  <conditionalFormatting sqref="G6">
    <cfRule type="cellIs" dxfId="264" priority="16" operator="notEqual">
      <formula>ROUND(SUM(G7:G17),0)</formula>
    </cfRule>
  </conditionalFormatting>
  <conditionalFormatting sqref="H6">
    <cfRule type="cellIs" dxfId="263" priority="17" operator="notEqual">
      <formula>ROUND(SUM(H7:H17),0)</formula>
    </cfRule>
  </conditionalFormatting>
  <conditionalFormatting sqref="I6">
    <cfRule type="cellIs" dxfId="262" priority="18" operator="notEqual">
      <formula>ROUND(SUM(I7:I17),0)</formula>
    </cfRule>
  </conditionalFormatting>
  <conditionalFormatting sqref="J6">
    <cfRule type="cellIs" dxfId="261" priority="19" operator="notEqual">
      <formula>ROUND(SUM(J7:J17),0)</formula>
    </cfRule>
  </conditionalFormatting>
  <conditionalFormatting sqref="K6">
    <cfRule type="cellIs" dxfId="260" priority="20" operator="notEqual">
      <formula>ROUND(SUM(K7:K17),0)</formula>
    </cfRule>
  </conditionalFormatting>
  <conditionalFormatting sqref="C7">
    <cfRule type="cellIs" dxfId="259" priority="21" operator="notEqual">
      <formula>ROUND(SUM(D7:K7),0)</formula>
    </cfRule>
  </conditionalFormatting>
  <conditionalFormatting sqref="C8">
    <cfRule type="cellIs" dxfId="258" priority="22" operator="notEqual">
      <formula>ROUND(SUM(D8:K8),0)</formula>
    </cfRule>
  </conditionalFormatting>
  <conditionalFormatting sqref="C9">
    <cfRule type="cellIs" dxfId="257" priority="23" operator="notEqual">
      <formula>ROUND(SUM(D9:K9),0)</formula>
    </cfRule>
  </conditionalFormatting>
  <conditionalFormatting sqref="C10">
    <cfRule type="cellIs" dxfId="256" priority="24" operator="notEqual">
      <formula>ROUND(SUM(D10:K10),0)</formula>
    </cfRule>
  </conditionalFormatting>
  <conditionalFormatting sqref="C11">
    <cfRule type="cellIs" dxfId="255" priority="25" operator="notEqual">
      <formula>ROUND(SUM(D11:K11),0)</formula>
    </cfRule>
  </conditionalFormatting>
  <conditionalFormatting sqref="C12">
    <cfRule type="cellIs" dxfId="254" priority="26" operator="notEqual">
      <formula>ROUND(SUM(D12:K12),0)</formula>
    </cfRule>
  </conditionalFormatting>
  <conditionalFormatting sqref="C13">
    <cfRule type="cellIs" dxfId="253" priority="27" operator="notEqual">
      <formula>ROUND(SUM(D13:K13),0)</formula>
    </cfRule>
  </conditionalFormatting>
  <conditionalFormatting sqref="C14">
    <cfRule type="cellIs" dxfId="252" priority="28" operator="notEqual">
      <formula>ROUND(SUM(D14:K14),0)</formula>
    </cfRule>
  </conditionalFormatting>
  <conditionalFormatting sqref="C15">
    <cfRule type="cellIs" dxfId="251" priority="29" operator="notEqual">
      <formula>ROUND(SUM(D15:K15),0)</formula>
    </cfRule>
  </conditionalFormatting>
  <conditionalFormatting sqref="C16">
    <cfRule type="cellIs" dxfId="250" priority="30" operator="notEqual">
      <formula>ROUND(SUM(D16:K16),0)</formula>
    </cfRule>
  </conditionalFormatting>
  <conditionalFormatting sqref="C17">
    <cfRule type="cellIs" dxfId="249" priority="31" operator="notEqual">
      <formula>ROUND(SUM(D17:K17),0)</formula>
    </cfRule>
  </conditionalFormatting>
  <conditionalFormatting sqref="C18">
    <cfRule type="cellIs" dxfId="248" priority="32" operator="notEqual">
      <formula>ROUND(SUM(D18:K18),0)</formula>
    </cfRule>
  </conditionalFormatting>
  <conditionalFormatting sqref="C18">
    <cfRule type="cellIs" dxfId="247" priority="33" operator="notEqual">
      <formula>ROUND(SUM(C19:C256),0)</formula>
    </cfRule>
  </conditionalFormatting>
  <conditionalFormatting sqref="D18">
    <cfRule type="cellIs" dxfId="246" priority="34" operator="notEqual">
      <formula>ROUND(SUM(D19:D256),0)</formula>
    </cfRule>
  </conditionalFormatting>
  <conditionalFormatting sqref="E18">
    <cfRule type="cellIs" dxfId="245" priority="35" operator="notEqual">
      <formula>ROUND(SUM(E19:E256),0)</formula>
    </cfRule>
  </conditionalFormatting>
  <conditionalFormatting sqref="F18">
    <cfRule type="cellIs" dxfId="244" priority="36" operator="notEqual">
      <formula>ROUND(SUM(F19:F256),0)</formula>
    </cfRule>
  </conditionalFormatting>
  <conditionalFormatting sqref="G18">
    <cfRule type="cellIs" dxfId="243" priority="37" operator="notEqual">
      <formula>ROUND(SUM(G19:G256),0)</formula>
    </cfRule>
  </conditionalFormatting>
  <conditionalFormatting sqref="H18">
    <cfRule type="cellIs" dxfId="242" priority="38" operator="notEqual">
      <formula>ROUND(SUM(H19:H256),0)</formula>
    </cfRule>
  </conditionalFormatting>
  <conditionalFormatting sqref="I18">
    <cfRule type="cellIs" dxfId="241" priority="39" operator="notEqual">
      <formula>ROUND(SUM(I19:I256),0)</formula>
    </cfRule>
  </conditionalFormatting>
  <conditionalFormatting sqref="J18">
    <cfRule type="cellIs" dxfId="240" priority="40" operator="notEqual">
      <formula>ROUND(SUM(J19:J256),0)</formula>
    </cfRule>
  </conditionalFormatting>
  <conditionalFormatting sqref="K18">
    <cfRule type="cellIs" dxfId="239" priority="41" operator="notEqual">
      <formula>ROUND(SUM(K19:K256),0)</formula>
    </cfRule>
  </conditionalFormatting>
  <conditionalFormatting sqref="C19">
    <cfRule type="cellIs" dxfId="238" priority="42" operator="notEqual">
      <formula>ROUND(SUM(D19:K19),0)</formula>
    </cfRule>
  </conditionalFormatting>
  <conditionalFormatting sqref="C20">
    <cfRule type="cellIs" dxfId="237" priority="43" operator="notEqual">
      <formula>ROUND(SUM(D20:K20),0)</formula>
    </cfRule>
  </conditionalFormatting>
  <conditionalFormatting sqref="C21">
    <cfRule type="cellIs" dxfId="236" priority="44" operator="notEqual">
      <formula>ROUND(SUM(D21:K21),0)</formula>
    </cfRule>
  </conditionalFormatting>
  <conditionalFormatting sqref="C22">
    <cfRule type="cellIs" dxfId="235" priority="45" operator="notEqual">
      <formula>ROUND(SUM(D22:K22),0)</formula>
    </cfRule>
  </conditionalFormatting>
  <conditionalFormatting sqref="C23">
    <cfRule type="cellIs" dxfId="234" priority="46" operator="notEqual">
      <formula>ROUND(SUM(D23:K23),0)</formula>
    </cfRule>
  </conditionalFormatting>
  <conditionalFormatting sqref="C24">
    <cfRule type="cellIs" dxfId="233" priority="47" operator="notEqual">
      <formula>ROUND(SUM(D24:K24),0)</formula>
    </cfRule>
  </conditionalFormatting>
  <conditionalFormatting sqref="C25">
    <cfRule type="cellIs" dxfId="232" priority="48" operator="notEqual">
      <formula>ROUND(SUM(D25:K25),0)</formula>
    </cfRule>
  </conditionalFormatting>
  <conditionalFormatting sqref="C26">
    <cfRule type="cellIs" dxfId="231" priority="49" operator="notEqual">
      <formula>ROUND(SUM(D26:K26),0)</formula>
    </cfRule>
  </conditionalFormatting>
  <conditionalFormatting sqref="C27">
    <cfRule type="cellIs" dxfId="230" priority="50" operator="notEqual">
      <formula>ROUND(SUM(D27:K27),0)</formula>
    </cfRule>
  </conditionalFormatting>
  <conditionalFormatting sqref="C28">
    <cfRule type="cellIs" dxfId="229" priority="51" operator="notEqual">
      <formula>ROUND(SUM(D28:K28),0)</formula>
    </cfRule>
  </conditionalFormatting>
  <conditionalFormatting sqref="C29">
    <cfRule type="cellIs" dxfId="228" priority="52" operator="notEqual">
      <formula>ROUND(SUM(D29:K29),0)</formula>
    </cfRule>
  </conditionalFormatting>
  <conditionalFormatting sqref="C30">
    <cfRule type="cellIs" dxfId="227" priority="53" operator="notEqual">
      <formula>ROUND(SUM(D30:K30),0)</formula>
    </cfRule>
  </conditionalFormatting>
  <conditionalFormatting sqref="C31">
    <cfRule type="cellIs" dxfId="226" priority="54" operator="notEqual">
      <formula>ROUND(SUM(D31:K31),0)</formula>
    </cfRule>
  </conditionalFormatting>
  <conditionalFormatting sqref="C32">
    <cfRule type="cellIs" dxfId="225" priority="55" operator="notEqual">
      <formula>ROUND(SUM(D32:K32),0)</formula>
    </cfRule>
  </conditionalFormatting>
  <conditionalFormatting sqref="C33">
    <cfRule type="cellIs" dxfId="224" priority="56" operator="notEqual">
      <formula>ROUND(SUM(D33:K33),0)</formula>
    </cfRule>
  </conditionalFormatting>
  <conditionalFormatting sqref="C34">
    <cfRule type="cellIs" dxfId="223" priority="57" operator="notEqual">
      <formula>ROUND(SUM(D34:K34),0)</formula>
    </cfRule>
  </conditionalFormatting>
  <conditionalFormatting sqref="C35">
    <cfRule type="cellIs" dxfId="222" priority="58" operator="notEqual">
      <formula>ROUND(SUM(D35:K35),0)</formula>
    </cfRule>
  </conditionalFormatting>
  <conditionalFormatting sqref="C36">
    <cfRule type="cellIs" dxfId="221" priority="59" operator="notEqual">
      <formula>ROUND(SUM(D36:K36),0)</formula>
    </cfRule>
  </conditionalFormatting>
  <conditionalFormatting sqref="C37">
    <cfRule type="cellIs" dxfId="220" priority="60" operator="notEqual">
      <formula>ROUND(SUM(D37:K37),0)</formula>
    </cfRule>
  </conditionalFormatting>
  <conditionalFormatting sqref="C38">
    <cfRule type="cellIs" dxfId="219" priority="61" operator="notEqual">
      <formula>ROUND(SUM(D38:K38),0)</formula>
    </cfRule>
  </conditionalFormatting>
  <conditionalFormatting sqref="C39">
    <cfRule type="cellIs" dxfId="218" priority="62" operator="notEqual">
      <formula>ROUND(SUM(D39:K39),0)</formula>
    </cfRule>
  </conditionalFormatting>
  <conditionalFormatting sqref="C40">
    <cfRule type="cellIs" dxfId="217" priority="63" operator="notEqual">
      <formula>ROUND(SUM(D40:K40),0)</formula>
    </cfRule>
  </conditionalFormatting>
  <conditionalFormatting sqref="C41">
    <cfRule type="cellIs" dxfId="216" priority="64" operator="notEqual">
      <formula>ROUND(SUM(D41:K41),0)</formula>
    </cfRule>
  </conditionalFormatting>
  <conditionalFormatting sqref="C42">
    <cfRule type="cellIs" dxfId="215" priority="65" operator="notEqual">
      <formula>ROUND(SUM(D42:K42),0)</formula>
    </cfRule>
  </conditionalFormatting>
  <conditionalFormatting sqref="C43">
    <cfRule type="cellIs" dxfId="214" priority="66" operator="notEqual">
      <formula>ROUND(SUM(D43:K43),0)</formula>
    </cfRule>
  </conditionalFormatting>
  <conditionalFormatting sqref="C44">
    <cfRule type="cellIs" dxfId="213" priority="67" operator="notEqual">
      <formula>ROUND(SUM(D44:K44),0)</formula>
    </cfRule>
  </conditionalFormatting>
  <conditionalFormatting sqref="C45">
    <cfRule type="cellIs" dxfId="212" priority="68" operator="notEqual">
      <formula>ROUND(SUM(D45:K45),0)</formula>
    </cfRule>
  </conditionalFormatting>
  <conditionalFormatting sqref="C46">
    <cfRule type="cellIs" dxfId="211" priority="69" operator="notEqual">
      <formula>ROUND(SUM(D46:K46),0)</formula>
    </cfRule>
  </conditionalFormatting>
  <conditionalFormatting sqref="C47">
    <cfRule type="cellIs" dxfId="210" priority="70" operator="notEqual">
      <formula>ROUND(SUM(D47:K47),0)</formula>
    </cfRule>
  </conditionalFormatting>
  <conditionalFormatting sqref="C48">
    <cfRule type="cellIs" dxfId="209" priority="71" operator="notEqual">
      <formula>ROUND(SUM(D48:K48),0)</formula>
    </cfRule>
  </conditionalFormatting>
  <conditionalFormatting sqref="C49">
    <cfRule type="cellIs" dxfId="208" priority="72" operator="notEqual">
      <formula>ROUND(SUM(D49:K49),0)</formula>
    </cfRule>
  </conditionalFormatting>
  <conditionalFormatting sqref="C50">
    <cfRule type="cellIs" dxfId="207" priority="73" operator="notEqual">
      <formula>ROUND(SUM(D50:K50),0)</formula>
    </cfRule>
  </conditionalFormatting>
  <conditionalFormatting sqref="C51">
    <cfRule type="cellIs" dxfId="206" priority="74" operator="notEqual">
      <formula>ROUND(SUM(D51:K51),0)</formula>
    </cfRule>
  </conditionalFormatting>
  <conditionalFormatting sqref="C52">
    <cfRule type="cellIs" dxfId="205" priority="75" operator="notEqual">
      <formula>ROUND(SUM(D52:K52),0)</formula>
    </cfRule>
  </conditionalFormatting>
  <conditionalFormatting sqref="C53">
    <cfRule type="cellIs" dxfId="204" priority="76" operator="notEqual">
      <formula>ROUND(SUM(D53:K53),0)</formula>
    </cfRule>
  </conditionalFormatting>
  <conditionalFormatting sqref="C54">
    <cfRule type="cellIs" dxfId="203" priority="77" operator="notEqual">
      <formula>ROUND(SUM(D54:K54),0)</formula>
    </cfRule>
  </conditionalFormatting>
  <conditionalFormatting sqref="C55">
    <cfRule type="cellIs" dxfId="202" priority="78" operator="notEqual">
      <formula>ROUND(SUM(D55:K55),0)</formula>
    </cfRule>
  </conditionalFormatting>
  <conditionalFormatting sqref="C56">
    <cfRule type="cellIs" dxfId="201" priority="79" operator="notEqual">
      <formula>ROUND(SUM(D56:K56),0)</formula>
    </cfRule>
  </conditionalFormatting>
  <conditionalFormatting sqref="C57">
    <cfRule type="cellIs" dxfId="200" priority="80" operator="notEqual">
      <formula>ROUND(SUM(D57:K57),0)</formula>
    </cfRule>
  </conditionalFormatting>
  <conditionalFormatting sqref="C58">
    <cfRule type="cellIs" dxfId="199" priority="81" operator="notEqual">
      <formula>ROUND(SUM(D58:K58),0)</formula>
    </cfRule>
  </conditionalFormatting>
  <conditionalFormatting sqref="C59">
    <cfRule type="cellIs" dxfId="198" priority="82" operator="notEqual">
      <formula>ROUND(SUM(D59:K59),0)</formula>
    </cfRule>
  </conditionalFormatting>
  <conditionalFormatting sqref="C60">
    <cfRule type="cellIs" dxfId="197" priority="83" operator="notEqual">
      <formula>ROUND(SUM(D60:K60),0)</formula>
    </cfRule>
  </conditionalFormatting>
  <conditionalFormatting sqref="C61">
    <cfRule type="cellIs" dxfId="196" priority="84" operator="notEqual">
      <formula>ROUND(SUM(D61:K61),0)</formula>
    </cfRule>
  </conditionalFormatting>
  <conditionalFormatting sqref="C62">
    <cfRule type="cellIs" dxfId="195" priority="85" operator="notEqual">
      <formula>ROUND(SUM(D62:K62),0)</formula>
    </cfRule>
  </conditionalFormatting>
  <conditionalFormatting sqref="C63">
    <cfRule type="cellIs" dxfId="194" priority="86" operator="notEqual">
      <formula>ROUND(SUM(D63:K63),0)</formula>
    </cfRule>
  </conditionalFormatting>
  <conditionalFormatting sqref="C64">
    <cfRule type="cellIs" dxfId="193" priority="87" operator="notEqual">
      <formula>ROUND(SUM(D64:K64),0)</formula>
    </cfRule>
  </conditionalFormatting>
  <conditionalFormatting sqref="C65">
    <cfRule type="cellIs" dxfId="192" priority="88" operator="notEqual">
      <formula>ROUND(SUM(D65:K65),0)</formula>
    </cfRule>
  </conditionalFormatting>
  <conditionalFormatting sqref="C66">
    <cfRule type="cellIs" dxfId="191" priority="89" operator="notEqual">
      <formula>ROUND(SUM(D66:K66),0)</formula>
    </cfRule>
  </conditionalFormatting>
  <conditionalFormatting sqref="C67">
    <cfRule type="cellIs" dxfId="190" priority="90" operator="notEqual">
      <formula>ROUND(SUM(D67:K67),0)</formula>
    </cfRule>
  </conditionalFormatting>
  <conditionalFormatting sqref="C68">
    <cfRule type="cellIs" dxfId="189" priority="91" operator="notEqual">
      <formula>ROUND(SUM(D68:K68),0)</formula>
    </cfRule>
  </conditionalFormatting>
  <conditionalFormatting sqref="C69">
    <cfRule type="cellIs" dxfId="188" priority="92" operator="notEqual">
      <formula>ROUND(SUM(D69:K69),0)</formula>
    </cfRule>
  </conditionalFormatting>
  <conditionalFormatting sqref="C70">
    <cfRule type="cellIs" dxfId="187" priority="93" operator="notEqual">
      <formula>ROUND(SUM(D70:K70),0)</formula>
    </cfRule>
  </conditionalFormatting>
  <conditionalFormatting sqref="C71">
    <cfRule type="cellIs" dxfId="186" priority="94" operator="notEqual">
      <formula>ROUND(SUM(D71:K71),0)</formula>
    </cfRule>
  </conditionalFormatting>
  <conditionalFormatting sqref="C72">
    <cfRule type="cellIs" dxfId="185" priority="95" operator="notEqual">
      <formula>ROUND(SUM(D72:K72),0)</formula>
    </cfRule>
  </conditionalFormatting>
  <conditionalFormatting sqref="C73">
    <cfRule type="cellIs" dxfId="184" priority="96" operator="notEqual">
      <formula>ROUND(SUM(D73:K73),0)</formula>
    </cfRule>
  </conditionalFormatting>
  <conditionalFormatting sqref="C74">
    <cfRule type="cellIs" dxfId="183" priority="97" operator="notEqual">
      <formula>ROUND(SUM(D74:K74),0)</formula>
    </cfRule>
  </conditionalFormatting>
  <conditionalFormatting sqref="C75">
    <cfRule type="cellIs" dxfId="182" priority="98" operator="notEqual">
      <formula>ROUND(SUM(D75:K75),0)</formula>
    </cfRule>
  </conditionalFormatting>
  <conditionalFormatting sqref="C76">
    <cfRule type="cellIs" dxfId="181" priority="99" operator="notEqual">
      <formula>ROUND(SUM(D76:K76),0)</formula>
    </cfRule>
  </conditionalFormatting>
  <conditionalFormatting sqref="C77">
    <cfRule type="cellIs" dxfId="180" priority="100" operator="notEqual">
      <formula>ROUND(SUM(D77:K77),0)</formula>
    </cfRule>
  </conditionalFormatting>
  <conditionalFormatting sqref="C78">
    <cfRule type="cellIs" dxfId="179" priority="101" operator="notEqual">
      <formula>ROUND(SUM(D78:K78),0)</formula>
    </cfRule>
  </conditionalFormatting>
  <conditionalFormatting sqref="C79">
    <cfRule type="cellIs" dxfId="178" priority="102" operator="notEqual">
      <formula>ROUND(SUM(D79:K79),0)</formula>
    </cfRule>
  </conditionalFormatting>
  <conditionalFormatting sqref="C80">
    <cfRule type="cellIs" dxfId="177" priority="103" operator="notEqual">
      <formula>ROUND(SUM(D80:K80),0)</formula>
    </cfRule>
  </conditionalFormatting>
  <conditionalFormatting sqref="C81">
    <cfRule type="cellIs" dxfId="176" priority="104" operator="notEqual">
      <formula>ROUND(SUM(D81:K81),0)</formula>
    </cfRule>
  </conditionalFormatting>
  <conditionalFormatting sqref="C82">
    <cfRule type="cellIs" dxfId="175" priority="105" operator="notEqual">
      <formula>ROUND(SUM(D82:K82),0)</formula>
    </cfRule>
  </conditionalFormatting>
  <conditionalFormatting sqref="C83">
    <cfRule type="cellIs" dxfId="174" priority="106" operator="notEqual">
      <formula>ROUND(SUM(D83:K83),0)</formula>
    </cfRule>
  </conditionalFormatting>
  <conditionalFormatting sqref="C84">
    <cfRule type="cellIs" dxfId="173" priority="107" operator="notEqual">
      <formula>ROUND(SUM(D84:K84),0)</formula>
    </cfRule>
  </conditionalFormatting>
  <conditionalFormatting sqref="C85">
    <cfRule type="cellIs" dxfId="172" priority="108" operator="notEqual">
      <formula>ROUND(SUM(D85:K85),0)</formula>
    </cfRule>
  </conditionalFormatting>
  <conditionalFormatting sqref="C86">
    <cfRule type="cellIs" dxfId="171" priority="109" operator="notEqual">
      <formula>ROUND(SUM(D86:K86),0)</formula>
    </cfRule>
  </conditionalFormatting>
  <conditionalFormatting sqref="C87">
    <cfRule type="cellIs" dxfId="170" priority="110" operator="notEqual">
      <formula>ROUND(SUM(D87:K87),0)</formula>
    </cfRule>
  </conditionalFormatting>
  <conditionalFormatting sqref="C88">
    <cfRule type="cellIs" dxfId="169" priority="111" operator="notEqual">
      <formula>ROUND(SUM(D88:K88),0)</formula>
    </cfRule>
  </conditionalFormatting>
  <conditionalFormatting sqref="C89">
    <cfRule type="cellIs" dxfId="168" priority="112" operator="notEqual">
      <formula>ROUND(SUM(D89:K89),0)</formula>
    </cfRule>
  </conditionalFormatting>
  <conditionalFormatting sqref="C90">
    <cfRule type="cellIs" dxfId="167" priority="113" operator="notEqual">
      <formula>ROUND(SUM(D90:K90),0)</formula>
    </cfRule>
  </conditionalFormatting>
  <conditionalFormatting sqref="C91">
    <cfRule type="cellIs" dxfId="166" priority="114" operator="notEqual">
      <formula>ROUND(SUM(D91:K91),0)</formula>
    </cfRule>
  </conditionalFormatting>
  <conditionalFormatting sqref="C92">
    <cfRule type="cellIs" dxfId="165" priority="115" operator="notEqual">
      <formula>ROUND(SUM(D92:K92),0)</formula>
    </cfRule>
  </conditionalFormatting>
  <conditionalFormatting sqref="C93">
    <cfRule type="cellIs" dxfId="164" priority="116" operator="notEqual">
      <formula>ROUND(SUM(D93:K93),0)</formula>
    </cfRule>
  </conditionalFormatting>
  <conditionalFormatting sqref="C94">
    <cfRule type="cellIs" dxfId="163" priority="117" operator="notEqual">
      <formula>ROUND(SUM(D94:K94),0)</formula>
    </cfRule>
  </conditionalFormatting>
  <conditionalFormatting sqref="C95">
    <cfRule type="cellIs" dxfId="162" priority="118" operator="notEqual">
      <formula>ROUND(SUM(D95:K95),0)</formula>
    </cfRule>
  </conditionalFormatting>
  <conditionalFormatting sqref="C96">
    <cfRule type="cellIs" dxfId="161" priority="119" operator="notEqual">
      <formula>ROUND(SUM(D96:K96),0)</formula>
    </cfRule>
  </conditionalFormatting>
  <conditionalFormatting sqref="C97">
    <cfRule type="cellIs" dxfId="160" priority="120" operator="notEqual">
      <formula>ROUND(SUM(D97:K97),0)</formula>
    </cfRule>
  </conditionalFormatting>
  <conditionalFormatting sqref="C98">
    <cfRule type="cellIs" dxfId="159" priority="121" operator="notEqual">
      <formula>ROUND(SUM(D98:K98),0)</formula>
    </cfRule>
  </conditionalFormatting>
  <conditionalFormatting sqref="C99">
    <cfRule type="cellIs" dxfId="158" priority="122" operator="notEqual">
      <formula>ROUND(SUM(D99:K99),0)</formula>
    </cfRule>
  </conditionalFormatting>
  <conditionalFormatting sqref="C100">
    <cfRule type="cellIs" dxfId="157" priority="123" operator="notEqual">
      <formula>ROUND(SUM(D100:K100),0)</formula>
    </cfRule>
  </conditionalFormatting>
  <conditionalFormatting sqref="C101">
    <cfRule type="cellIs" dxfId="156" priority="124" operator="notEqual">
      <formula>ROUND(SUM(D101:K101),0)</formula>
    </cfRule>
  </conditionalFormatting>
  <conditionalFormatting sqref="C102">
    <cfRule type="cellIs" dxfId="155" priority="125" operator="notEqual">
      <formula>ROUND(SUM(D102:K102),0)</formula>
    </cfRule>
  </conditionalFormatting>
  <conditionalFormatting sqref="C103">
    <cfRule type="cellIs" dxfId="154" priority="126" operator="notEqual">
      <formula>ROUND(SUM(D103:K103),0)</formula>
    </cfRule>
  </conditionalFormatting>
  <conditionalFormatting sqref="C104">
    <cfRule type="cellIs" dxfId="153" priority="127" operator="notEqual">
      <formula>ROUND(SUM(D104:K104),0)</formula>
    </cfRule>
  </conditionalFormatting>
  <conditionalFormatting sqref="C105">
    <cfRule type="cellIs" dxfId="152" priority="128" operator="notEqual">
      <formula>ROUND(SUM(D105:K105),0)</formula>
    </cfRule>
  </conditionalFormatting>
  <conditionalFormatting sqref="C106">
    <cfRule type="cellIs" dxfId="151" priority="129" operator="notEqual">
      <formula>ROUND(SUM(D106:K106),0)</formula>
    </cfRule>
  </conditionalFormatting>
  <conditionalFormatting sqref="C107">
    <cfRule type="cellIs" dxfId="150" priority="130" operator="notEqual">
      <formula>ROUND(SUM(D107:K107),0)</formula>
    </cfRule>
  </conditionalFormatting>
  <conditionalFormatting sqref="C108">
    <cfRule type="cellIs" dxfId="149" priority="131" operator="notEqual">
      <formula>ROUND(SUM(D108:K108),0)</formula>
    </cfRule>
  </conditionalFormatting>
  <conditionalFormatting sqref="C109">
    <cfRule type="cellIs" dxfId="148" priority="132" operator="notEqual">
      <formula>ROUND(SUM(D109:K109),0)</formula>
    </cfRule>
  </conditionalFormatting>
  <conditionalFormatting sqref="C110">
    <cfRule type="cellIs" dxfId="147" priority="133" operator="notEqual">
      <formula>ROUND(SUM(D110:K110),0)</formula>
    </cfRule>
  </conditionalFormatting>
  <conditionalFormatting sqref="C111">
    <cfRule type="cellIs" dxfId="146" priority="134" operator="notEqual">
      <formula>ROUND(SUM(D111:K111),0)</formula>
    </cfRule>
  </conditionalFormatting>
  <conditionalFormatting sqref="C112">
    <cfRule type="cellIs" dxfId="145" priority="135" operator="notEqual">
      <formula>ROUND(SUM(D112:K112),0)</formula>
    </cfRule>
  </conditionalFormatting>
  <conditionalFormatting sqref="C113">
    <cfRule type="cellIs" dxfId="144" priority="136" operator="notEqual">
      <formula>ROUND(SUM(D113:K113),0)</formula>
    </cfRule>
  </conditionalFormatting>
  <conditionalFormatting sqref="C114">
    <cfRule type="cellIs" dxfId="143" priority="137" operator="notEqual">
      <formula>ROUND(SUM(D114:K114),0)</formula>
    </cfRule>
  </conditionalFormatting>
  <conditionalFormatting sqref="C115">
    <cfRule type="cellIs" dxfId="142" priority="138" operator="notEqual">
      <formula>ROUND(SUM(D115:K115),0)</formula>
    </cfRule>
  </conditionalFormatting>
  <conditionalFormatting sqref="C116">
    <cfRule type="cellIs" dxfId="141" priority="139" operator="notEqual">
      <formula>ROUND(SUM(D116:K116),0)</formula>
    </cfRule>
  </conditionalFormatting>
  <conditionalFormatting sqref="C117">
    <cfRule type="cellIs" dxfId="140" priority="140" operator="notEqual">
      <formula>ROUND(SUM(D117:K117),0)</formula>
    </cfRule>
  </conditionalFormatting>
  <conditionalFormatting sqref="C118">
    <cfRule type="cellIs" dxfId="139" priority="141" operator="notEqual">
      <formula>ROUND(SUM(D118:K118),0)</formula>
    </cfRule>
  </conditionalFormatting>
  <conditionalFormatting sqref="C119">
    <cfRule type="cellIs" dxfId="138" priority="142" operator="notEqual">
      <formula>ROUND(SUM(D119:K119),0)</formula>
    </cfRule>
  </conditionalFormatting>
  <conditionalFormatting sqref="C120">
    <cfRule type="cellIs" dxfId="137" priority="143" operator="notEqual">
      <formula>ROUND(SUM(D120:K120),0)</formula>
    </cfRule>
  </conditionalFormatting>
  <conditionalFormatting sqref="C121">
    <cfRule type="cellIs" dxfId="136" priority="144" operator="notEqual">
      <formula>ROUND(SUM(D121:K121),0)</formula>
    </cfRule>
  </conditionalFormatting>
  <conditionalFormatting sqref="C122">
    <cfRule type="cellIs" dxfId="135" priority="145" operator="notEqual">
      <formula>ROUND(SUM(D122:K122),0)</formula>
    </cfRule>
  </conditionalFormatting>
  <conditionalFormatting sqref="C123">
    <cfRule type="cellIs" dxfId="134" priority="146" operator="notEqual">
      <formula>ROUND(SUM(D123:K123),0)</formula>
    </cfRule>
  </conditionalFormatting>
  <conditionalFormatting sqref="C124">
    <cfRule type="cellIs" dxfId="133" priority="147" operator="notEqual">
      <formula>ROUND(SUM(D124:K124),0)</formula>
    </cfRule>
  </conditionalFormatting>
  <conditionalFormatting sqref="C125">
    <cfRule type="cellIs" dxfId="132" priority="148" operator="notEqual">
      <formula>ROUND(SUM(D125:K125),0)</formula>
    </cfRule>
  </conditionalFormatting>
  <conditionalFormatting sqref="C126">
    <cfRule type="cellIs" dxfId="131" priority="149" operator="notEqual">
      <formula>ROUND(SUM(D126:K126),0)</formula>
    </cfRule>
  </conditionalFormatting>
  <conditionalFormatting sqref="C127">
    <cfRule type="cellIs" dxfId="130" priority="150" operator="notEqual">
      <formula>ROUND(SUM(D127:K127),0)</formula>
    </cfRule>
  </conditionalFormatting>
  <conditionalFormatting sqref="C128">
    <cfRule type="cellIs" dxfId="129" priority="151" operator="notEqual">
      <formula>ROUND(SUM(D128:K128),0)</formula>
    </cfRule>
  </conditionalFormatting>
  <conditionalFormatting sqref="C129">
    <cfRule type="cellIs" dxfId="128" priority="152" operator="notEqual">
      <formula>ROUND(SUM(D129:K129),0)</formula>
    </cfRule>
  </conditionalFormatting>
  <conditionalFormatting sqref="C130">
    <cfRule type="cellIs" dxfId="127" priority="153" operator="notEqual">
      <formula>ROUND(SUM(D130:K130),0)</formula>
    </cfRule>
  </conditionalFormatting>
  <conditionalFormatting sqref="C131">
    <cfRule type="cellIs" dxfId="126" priority="154" operator="notEqual">
      <formula>ROUND(SUM(D131:K131),0)</formula>
    </cfRule>
  </conditionalFormatting>
  <conditionalFormatting sqref="C132">
    <cfRule type="cellIs" dxfId="125" priority="155" operator="notEqual">
      <formula>ROUND(SUM(D132:K132),0)</formula>
    </cfRule>
  </conditionalFormatting>
  <conditionalFormatting sqref="C133">
    <cfRule type="cellIs" dxfId="124" priority="156" operator="notEqual">
      <formula>ROUND(SUM(D133:K133),0)</formula>
    </cfRule>
  </conditionalFormatting>
  <conditionalFormatting sqref="C134">
    <cfRule type="cellIs" dxfId="123" priority="157" operator="notEqual">
      <formula>ROUND(SUM(D134:K134),0)</formula>
    </cfRule>
  </conditionalFormatting>
  <conditionalFormatting sqref="C135">
    <cfRule type="cellIs" dxfId="122" priority="158" operator="notEqual">
      <formula>ROUND(SUM(D135:K135),0)</formula>
    </cfRule>
  </conditionalFormatting>
  <conditionalFormatting sqref="C136">
    <cfRule type="cellIs" dxfId="121" priority="159" operator="notEqual">
      <formula>ROUND(SUM(D136:K136),0)</formula>
    </cfRule>
  </conditionalFormatting>
  <conditionalFormatting sqref="C137">
    <cfRule type="cellIs" dxfId="120" priority="160" operator="notEqual">
      <formula>ROUND(SUM(D137:K137),0)</formula>
    </cfRule>
  </conditionalFormatting>
  <conditionalFormatting sqref="C138">
    <cfRule type="cellIs" dxfId="119" priority="161" operator="notEqual">
      <formula>ROUND(SUM(D138:K138),0)</formula>
    </cfRule>
  </conditionalFormatting>
  <conditionalFormatting sqref="C139">
    <cfRule type="cellIs" dxfId="118" priority="162" operator="notEqual">
      <formula>ROUND(SUM(D139:K139),0)</formula>
    </cfRule>
  </conditionalFormatting>
  <conditionalFormatting sqref="C140">
    <cfRule type="cellIs" dxfId="117" priority="163" operator="notEqual">
      <formula>ROUND(SUM(D140:K140),0)</formula>
    </cfRule>
  </conditionalFormatting>
  <conditionalFormatting sqref="C141">
    <cfRule type="cellIs" dxfId="116" priority="164" operator="notEqual">
      <formula>ROUND(SUM(D141:K141),0)</formula>
    </cfRule>
  </conditionalFormatting>
  <conditionalFormatting sqref="C142">
    <cfRule type="cellIs" dxfId="115" priority="165" operator="notEqual">
      <formula>ROUND(SUM(D142:K142),0)</formula>
    </cfRule>
  </conditionalFormatting>
  <conditionalFormatting sqref="C143">
    <cfRule type="cellIs" dxfId="114" priority="166" operator="notEqual">
      <formula>ROUND(SUM(D143:K143),0)</formula>
    </cfRule>
  </conditionalFormatting>
  <conditionalFormatting sqref="C144">
    <cfRule type="cellIs" dxfId="113" priority="167" operator="notEqual">
      <formula>ROUND(SUM(D144:K144),0)</formula>
    </cfRule>
  </conditionalFormatting>
  <conditionalFormatting sqref="C145">
    <cfRule type="cellIs" dxfId="112" priority="168" operator="notEqual">
      <formula>ROUND(SUM(D145:K145),0)</formula>
    </cfRule>
  </conditionalFormatting>
  <conditionalFormatting sqref="C146">
    <cfRule type="cellIs" dxfId="111" priority="169" operator="notEqual">
      <formula>ROUND(SUM(D146:K146),0)</formula>
    </cfRule>
  </conditionalFormatting>
  <conditionalFormatting sqref="C147">
    <cfRule type="cellIs" dxfId="110" priority="170" operator="notEqual">
      <formula>ROUND(SUM(D147:K147),0)</formula>
    </cfRule>
  </conditionalFormatting>
  <conditionalFormatting sqref="C148">
    <cfRule type="cellIs" dxfId="109" priority="171" operator="notEqual">
      <formula>ROUND(SUM(D148:K148),0)</formula>
    </cfRule>
  </conditionalFormatting>
  <conditionalFormatting sqref="C149">
    <cfRule type="cellIs" dxfId="108" priority="172" operator="notEqual">
      <formula>ROUND(SUM(D149:K149),0)</formula>
    </cfRule>
  </conditionalFormatting>
  <conditionalFormatting sqref="C150">
    <cfRule type="cellIs" dxfId="107" priority="173" operator="notEqual">
      <formula>ROUND(SUM(D150:K150),0)</formula>
    </cfRule>
  </conditionalFormatting>
  <conditionalFormatting sqref="C151">
    <cfRule type="cellIs" dxfId="106" priority="174" operator="notEqual">
      <formula>ROUND(SUM(D151:K151),0)</formula>
    </cfRule>
  </conditionalFormatting>
  <conditionalFormatting sqref="C152">
    <cfRule type="cellIs" dxfId="105" priority="175" operator="notEqual">
      <formula>ROUND(SUM(D152:K152),0)</formula>
    </cfRule>
  </conditionalFormatting>
  <conditionalFormatting sqref="C153">
    <cfRule type="cellIs" dxfId="104" priority="176" operator="notEqual">
      <formula>ROUND(SUM(D153:K153),0)</formula>
    </cfRule>
  </conditionalFormatting>
  <conditionalFormatting sqref="C154">
    <cfRule type="cellIs" dxfId="103" priority="177" operator="notEqual">
      <formula>ROUND(SUM(D154:K154),0)</formula>
    </cfRule>
  </conditionalFormatting>
  <conditionalFormatting sqref="C155">
    <cfRule type="cellIs" dxfId="102" priority="178" operator="notEqual">
      <formula>ROUND(SUM(D155:K155),0)</formula>
    </cfRule>
  </conditionalFormatting>
  <conditionalFormatting sqref="C156">
    <cfRule type="cellIs" dxfId="101" priority="179" operator="notEqual">
      <formula>ROUND(SUM(D156:K156),0)</formula>
    </cfRule>
  </conditionalFormatting>
  <conditionalFormatting sqref="C157">
    <cfRule type="cellIs" dxfId="100" priority="180" operator="notEqual">
      <formula>ROUND(SUM(D157:K157),0)</formula>
    </cfRule>
  </conditionalFormatting>
  <conditionalFormatting sqref="C158">
    <cfRule type="cellIs" dxfId="99" priority="181" operator="notEqual">
      <formula>ROUND(SUM(D158:K158),0)</formula>
    </cfRule>
  </conditionalFormatting>
  <conditionalFormatting sqref="C159">
    <cfRule type="cellIs" dxfId="98" priority="182" operator="notEqual">
      <formula>ROUND(SUM(D159:K159),0)</formula>
    </cfRule>
  </conditionalFormatting>
  <conditionalFormatting sqref="C160">
    <cfRule type="cellIs" dxfId="97" priority="183" operator="notEqual">
      <formula>ROUND(SUM(D160:K160),0)</formula>
    </cfRule>
  </conditionalFormatting>
  <conditionalFormatting sqref="C161">
    <cfRule type="cellIs" dxfId="96" priority="184" operator="notEqual">
      <formula>ROUND(SUM(D161:K161),0)</formula>
    </cfRule>
  </conditionalFormatting>
  <conditionalFormatting sqref="C162">
    <cfRule type="cellIs" dxfId="95" priority="185" operator="notEqual">
      <formula>ROUND(SUM(D162:K162),0)</formula>
    </cfRule>
  </conditionalFormatting>
  <conditionalFormatting sqref="C163">
    <cfRule type="cellIs" dxfId="94" priority="186" operator="notEqual">
      <formula>ROUND(SUM(D163:K163),0)</formula>
    </cfRule>
  </conditionalFormatting>
  <conditionalFormatting sqref="C164">
    <cfRule type="cellIs" dxfId="93" priority="187" operator="notEqual">
      <formula>ROUND(SUM(D164:K164),0)</formula>
    </cfRule>
  </conditionalFormatting>
  <conditionalFormatting sqref="C165">
    <cfRule type="cellIs" dxfId="92" priority="188" operator="notEqual">
      <formula>ROUND(SUM(D165:K165),0)</formula>
    </cfRule>
  </conditionalFormatting>
  <conditionalFormatting sqref="C166">
    <cfRule type="cellIs" dxfId="91" priority="189" operator="notEqual">
      <formula>ROUND(SUM(D166:K166),0)</formula>
    </cfRule>
  </conditionalFormatting>
  <conditionalFormatting sqref="C167">
    <cfRule type="cellIs" dxfId="90" priority="190" operator="notEqual">
      <formula>ROUND(SUM(D167:K167),0)</formula>
    </cfRule>
  </conditionalFormatting>
  <conditionalFormatting sqref="C168">
    <cfRule type="cellIs" dxfId="89" priority="191" operator="notEqual">
      <formula>ROUND(SUM(D168:K168),0)</formula>
    </cfRule>
  </conditionalFormatting>
  <conditionalFormatting sqref="C169">
    <cfRule type="cellIs" dxfId="88" priority="192" operator="notEqual">
      <formula>ROUND(SUM(D169:K169),0)</formula>
    </cfRule>
  </conditionalFormatting>
  <conditionalFormatting sqref="C170">
    <cfRule type="cellIs" dxfId="87" priority="193" operator="notEqual">
      <formula>ROUND(SUM(D170:K170),0)</formula>
    </cfRule>
  </conditionalFormatting>
  <conditionalFormatting sqref="C171">
    <cfRule type="cellIs" dxfId="86" priority="194" operator="notEqual">
      <formula>ROUND(SUM(D171:K171),0)</formula>
    </cfRule>
  </conditionalFormatting>
  <conditionalFormatting sqref="C172">
    <cfRule type="cellIs" dxfId="85" priority="195" operator="notEqual">
      <formula>ROUND(SUM(D172:K172),0)</formula>
    </cfRule>
  </conditionalFormatting>
  <conditionalFormatting sqref="C173">
    <cfRule type="cellIs" dxfId="84" priority="196" operator="notEqual">
      <formula>ROUND(SUM(D173:K173),0)</formula>
    </cfRule>
  </conditionalFormatting>
  <conditionalFormatting sqref="C174">
    <cfRule type="cellIs" dxfId="83" priority="197" operator="notEqual">
      <formula>ROUND(SUM(D174:K174),0)</formula>
    </cfRule>
  </conditionalFormatting>
  <conditionalFormatting sqref="C175">
    <cfRule type="cellIs" dxfId="82" priority="198" operator="notEqual">
      <formula>ROUND(SUM(D175:K175),0)</formula>
    </cfRule>
  </conditionalFormatting>
  <conditionalFormatting sqref="C176">
    <cfRule type="cellIs" dxfId="81" priority="199" operator="notEqual">
      <formula>ROUND(SUM(D176:K176),0)</formula>
    </cfRule>
  </conditionalFormatting>
  <conditionalFormatting sqref="C177">
    <cfRule type="cellIs" dxfId="80" priority="200" operator="notEqual">
      <formula>ROUND(SUM(D177:K177),0)</formula>
    </cfRule>
  </conditionalFormatting>
  <conditionalFormatting sqref="C178">
    <cfRule type="cellIs" dxfId="79" priority="201" operator="notEqual">
      <formula>ROUND(SUM(D178:K178),0)</formula>
    </cfRule>
  </conditionalFormatting>
  <conditionalFormatting sqref="C179">
    <cfRule type="cellIs" dxfId="78" priority="202" operator="notEqual">
      <formula>ROUND(SUM(D179:K179),0)</formula>
    </cfRule>
  </conditionalFormatting>
  <conditionalFormatting sqref="C180">
    <cfRule type="cellIs" dxfId="77" priority="203" operator="notEqual">
      <formula>ROUND(SUM(D180:K180),0)</formula>
    </cfRule>
  </conditionalFormatting>
  <conditionalFormatting sqref="C181">
    <cfRule type="cellIs" dxfId="76" priority="204" operator="notEqual">
      <formula>ROUND(SUM(D181:K181),0)</formula>
    </cfRule>
  </conditionalFormatting>
  <conditionalFormatting sqref="C182">
    <cfRule type="cellIs" dxfId="75" priority="205" operator="notEqual">
      <formula>ROUND(SUM(D182:K182),0)</formula>
    </cfRule>
  </conditionalFormatting>
  <conditionalFormatting sqref="C183">
    <cfRule type="cellIs" dxfId="74" priority="206" operator="notEqual">
      <formula>ROUND(SUM(D183:K183),0)</formula>
    </cfRule>
  </conditionalFormatting>
  <conditionalFormatting sqref="C184">
    <cfRule type="cellIs" dxfId="73" priority="207" operator="notEqual">
      <formula>ROUND(SUM(D184:K184),0)</formula>
    </cfRule>
  </conditionalFormatting>
  <conditionalFormatting sqref="C185">
    <cfRule type="cellIs" dxfId="72" priority="208" operator="notEqual">
      <formula>ROUND(SUM(D185:K185),0)</formula>
    </cfRule>
  </conditionalFormatting>
  <conditionalFormatting sqref="C186">
    <cfRule type="cellIs" dxfId="71" priority="209" operator="notEqual">
      <formula>ROUND(SUM(D186:K186),0)</formula>
    </cfRule>
  </conditionalFormatting>
  <conditionalFormatting sqref="C187">
    <cfRule type="cellIs" dxfId="70" priority="210" operator="notEqual">
      <formula>ROUND(SUM(D187:K187),0)</formula>
    </cfRule>
  </conditionalFormatting>
  <conditionalFormatting sqref="C188">
    <cfRule type="cellIs" dxfId="69" priority="211" operator="notEqual">
      <formula>ROUND(SUM(D188:K188),0)</formula>
    </cfRule>
  </conditionalFormatting>
  <conditionalFormatting sqref="C189">
    <cfRule type="cellIs" dxfId="68" priority="212" operator="notEqual">
      <formula>ROUND(SUM(D189:K189),0)</formula>
    </cfRule>
  </conditionalFormatting>
  <conditionalFormatting sqref="C190">
    <cfRule type="cellIs" dxfId="67" priority="213" operator="notEqual">
      <formula>ROUND(SUM(D190:K190),0)</formula>
    </cfRule>
  </conditionalFormatting>
  <conditionalFormatting sqref="C191">
    <cfRule type="cellIs" dxfId="66" priority="214" operator="notEqual">
      <formula>ROUND(SUM(D191:K191),0)</formula>
    </cfRule>
  </conditionalFormatting>
  <conditionalFormatting sqref="C192">
    <cfRule type="cellIs" dxfId="65" priority="215" operator="notEqual">
      <formula>ROUND(SUM(D192:K192),0)</formula>
    </cfRule>
  </conditionalFormatting>
  <conditionalFormatting sqref="C193">
    <cfRule type="cellIs" dxfId="64" priority="216" operator="notEqual">
      <formula>ROUND(SUM(D193:K193),0)</formula>
    </cfRule>
  </conditionalFormatting>
  <conditionalFormatting sqref="C194">
    <cfRule type="cellIs" dxfId="63" priority="217" operator="notEqual">
      <formula>ROUND(SUM(D194:K194),0)</formula>
    </cfRule>
  </conditionalFormatting>
  <conditionalFormatting sqref="C195">
    <cfRule type="cellIs" dxfId="62" priority="218" operator="notEqual">
      <formula>ROUND(SUM(D195:K195),0)</formula>
    </cfRule>
  </conditionalFormatting>
  <conditionalFormatting sqref="C196">
    <cfRule type="cellIs" dxfId="61" priority="219" operator="notEqual">
      <formula>ROUND(SUM(D196:K196),0)</formula>
    </cfRule>
  </conditionalFormatting>
  <conditionalFormatting sqref="C197">
    <cfRule type="cellIs" dxfId="60" priority="220" operator="notEqual">
      <formula>ROUND(SUM(D197:K197),0)</formula>
    </cfRule>
  </conditionalFormatting>
  <conditionalFormatting sqref="C198">
    <cfRule type="cellIs" dxfId="59" priority="221" operator="notEqual">
      <formula>ROUND(SUM(D198:K198),0)</formula>
    </cfRule>
  </conditionalFormatting>
  <conditionalFormatting sqref="C199">
    <cfRule type="cellIs" dxfId="58" priority="222" operator="notEqual">
      <formula>ROUND(SUM(D199:K199),0)</formula>
    </cfRule>
  </conditionalFormatting>
  <conditionalFormatting sqref="C200">
    <cfRule type="cellIs" dxfId="57" priority="223" operator="notEqual">
      <formula>ROUND(SUM(D200:K200),0)</formula>
    </cfRule>
  </conditionalFormatting>
  <conditionalFormatting sqref="C201">
    <cfRule type="cellIs" dxfId="56" priority="224" operator="notEqual">
      <formula>ROUND(SUM(D201:K201),0)</formula>
    </cfRule>
  </conditionalFormatting>
  <conditionalFormatting sqref="C202">
    <cfRule type="cellIs" dxfId="55" priority="225" operator="notEqual">
      <formula>ROUND(SUM(D202:K202),0)</formula>
    </cfRule>
  </conditionalFormatting>
  <conditionalFormatting sqref="C203">
    <cfRule type="cellIs" dxfId="54" priority="226" operator="notEqual">
      <formula>ROUND(SUM(D203:K203),0)</formula>
    </cfRule>
  </conditionalFormatting>
  <conditionalFormatting sqref="C204">
    <cfRule type="cellIs" dxfId="53" priority="227" operator="notEqual">
      <formula>ROUND(SUM(D204:K204),0)</formula>
    </cfRule>
  </conditionalFormatting>
  <conditionalFormatting sqref="C205">
    <cfRule type="cellIs" dxfId="52" priority="228" operator="notEqual">
      <formula>ROUND(SUM(D205:K205),0)</formula>
    </cfRule>
  </conditionalFormatting>
  <conditionalFormatting sqref="C206">
    <cfRule type="cellIs" dxfId="51" priority="229" operator="notEqual">
      <formula>ROUND(SUM(D206:K206),0)</formula>
    </cfRule>
  </conditionalFormatting>
  <conditionalFormatting sqref="C207">
    <cfRule type="cellIs" dxfId="50" priority="230" operator="notEqual">
      <formula>ROUND(SUM(D207:K207),0)</formula>
    </cfRule>
  </conditionalFormatting>
  <conditionalFormatting sqref="C208">
    <cfRule type="cellIs" dxfId="49" priority="231" operator="notEqual">
      <formula>ROUND(SUM(D208:K208),0)</formula>
    </cfRule>
  </conditionalFormatting>
  <conditionalFormatting sqref="C209">
    <cfRule type="cellIs" dxfId="48" priority="232" operator="notEqual">
      <formula>ROUND(SUM(D209:K209),0)</formula>
    </cfRule>
  </conditionalFormatting>
  <conditionalFormatting sqref="C210">
    <cfRule type="cellIs" dxfId="47" priority="233" operator="notEqual">
      <formula>ROUND(SUM(D210:K210),0)</formula>
    </cfRule>
  </conditionalFormatting>
  <conditionalFormatting sqref="C211">
    <cfRule type="cellIs" dxfId="46" priority="234" operator="notEqual">
      <formula>ROUND(SUM(D211:K211),0)</formula>
    </cfRule>
  </conditionalFormatting>
  <conditionalFormatting sqref="C212">
    <cfRule type="cellIs" dxfId="45" priority="235" operator="notEqual">
      <formula>ROUND(SUM(D212:K212),0)</formula>
    </cfRule>
  </conditionalFormatting>
  <conditionalFormatting sqref="C213">
    <cfRule type="cellIs" dxfId="44" priority="236" operator="notEqual">
      <formula>ROUND(SUM(D213:K213),0)</formula>
    </cfRule>
  </conditionalFormatting>
  <conditionalFormatting sqref="C214">
    <cfRule type="cellIs" dxfId="43" priority="237" operator="notEqual">
      <formula>ROUND(SUM(D214:K214),0)</formula>
    </cfRule>
  </conditionalFormatting>
  <conditionalFormatting sqref="C215">
    <cfRule type="cellIs" dxfId="42" priority="238" operator="notEqual">
      <formula>ROUND(SUM(D215:K215),0)</formula>
    </cfRule>
  </conditionalFormatting>
  <conditionalFormatting sqref="C216">
    <cfRule type="cellIs" dxfId="41" priority="239" operator="notEqual">
      <formula>ROUND(SUM(D216:K216),0)</formula>
    </cfRule>
  </conditionalFormatting>
  <conditionalFormatting sqref="C217">
    <cfRule type="cellIs" dxfId="40" priority="240" operator="notEqual">
      <formula>ROUND(SUM(D217:K217),0)</formula>
    </cfRule>
  </conditionalFormatting>
  <conditionalFormatting sqref="C218">
    <cfRule type="cellIs" dxfId="39" priority="241" operator="notEqual">
      <formula>ROUND(SUM(D218:K218),0)</formula>
    </cfRule>
  </conditionalFormatting>
  <conditionalFormatting sqref="C219">
    <cfRule type="cellIs" dxfId="38" priority="242" operator="notEqual">
      <formula>ROUND(SUM(D219:K219),0)</formula>
    </cfRule>
  </conditionalFormatting>
  <conditionalFormatting sqref="C220">
    <cfRule type="cellIs" dxfId="37" priority="243" operator="notEqual">
      <formula>ROUND(SUM(D220:K220),0)</formula>
    </cfRule>
  </conditionalFormatting>
  <conditionalFormatting sqref="C221">
    <cfRule type="cellIs" dxfId="36" priority="244" operator="notEqual">
      <formula>ROUND(SUM(D221:K221),0)</formula>
    </cfRule>
  </conditionalFormatting>
  <conditionalFormatting sqref="C222">
    <cfRule type="cellIs" dxfId="35" priority="245" operator="notEqual">
      <formula>ROUND(SUM(D222:K222),0)</formula>
    </cfRule>
  </conditionalFormatting>
  <conditionalFormatting sqref="C223">
    <cfRule type="cellIs" dxfId="34" priority="246" operator="notEqual">
      <formula>ROUND(SUM(D223:K223),0)</formula>
    </cfRule>
  </conditionalFormatting>
  <conditionalFormatting sqref="C224">
    <cfRule type="cellIs" dxfId="33" priority="247" operator="notEqual">
      <formula>ROUND(SUM(D224:K224),0)</formula>
    </cfRule>
  </conditionalFormatting>
  <conditionalFormatting sqref="C225">
    <cfRule type="cellIs" dxfId="32" priority="248" operator="notEqual">
      <formula>ROUND(SUM(D225:K225),0)</formula>
    </cfRule>
  </conditionalFormatting>
  <conditionalFormatting sqref="C226">
    <cfRule type="cellIs" dxfId="31" priority="249" operator="notEqual">
      <formula>ROUND(SUM(D226:K226),0)</formula>
    </cfRule>
  </conditionalFormatting>
  <conditionalFormatting sqref="C227">
    <cfRule type="cellIs" dxfId="30" priority="250" operator="notEqual">
      <formula>ROUND(SUM(D227:K227),0)</formula>
    </cfRule>
  </conditionalFormatting>
  <conditionalFormatting sqref="C228">
    <cfRule type="cellIs" dxfId="29" priority="251" operator="notEqual">
      <formula>ROUND(SUM(D228:K228),0)</formula>
    </cfRule>
  </conditionalFormatting>
  <conditionalFormatting sqref="C229">
    <cfRule type="cellIs" dxfId="28" priority="252" operator="notEqual">
      <formula>ROUND(SUM(D229:K229),0)</formula>
    </cfRule>
  </conditionalFormatting>
  <conditionalFormatting sqref="C230">
    <cfRule type="cellIs" dxfId="27" priority="253" operator="notEqual">
      <formula>ROUND(SUM(D230:K230),0)</formula>
    </cfRule>
  </conditionalFormatting>
  <conditionalFormatting sqref="C231">
    <cfRule type="cellIs" dxfId="26" priority="254" operator="notEqual">
      <formula>ROUND(SUM(D231:K231),0)</formula>
    </cfRule>
  </conditionalFormatting>
  <conditionalFormatting sqref="C232">
    <cfRule type="cellIs" dxfId="25" priority="255" operator="notEqual">
      <formula>ROUND(SUM(D232:K232),0)</formula>
    </cfRule>
  </conditionalFormatting>
  <conditionalFormatting sqref="C233">
    <cfRule type="cellIs" dxfId="24" priority="256" operator="notEqual">
      <formula>ROUND(SUM(D233:K233),0)</formula>
    </cfRule>
  </conditionalFormatting>
  <conditionalFormatting sqref="C234">
    <cfRule type="cellIs" dxfId="23" priority="257" operator="notEqual">
      <formula>ROUND(SUM(D234:K234),0)</formula>
    </cfRule>
  </conditionalFormatting>
  <conditionalFormatting sqref="C235">
    <cfRule type="cellIs" dxfId="22" priority="258" operator="notEqual">
      <formula>ROUND(SUM(D235:K235),0)</formula>
    </cfRule>
  </conditionalFormatting>
  <conditionalFormatting sqref="C236">
    <cfRule type="cellIs" dxfId="21" priority="259" operator="notEqual">
      <formula>ROUND(SUM(D236:K236),0)</formula>
    </cfRule>
  </conditionalFormatting>
  <conditionalFormatting sqref="C237">
    <cfRule type="cellIs" dxfId="20" priority="260" operator="notEqual">
      <formula>ROUND(SUM(D237:K237),0)</formula>
    </cfRule>
  </conditionalFormatting>
  <conditionalFormatting sqref="C238">
    <cfRule type="cellIs" dxfId="19" priority="261" operator="notEqual">
      <formula>ROUND(SUM(D238:K238),0)</formula>
    </cfRule>
  </conditionalFormatting>
  <conditionalFormatting sqref="C239">
    <cfRule type="cellIs" dxfId="18" priority="262" operator="notEqual">
      <formula>ROUND(SUM(D239:K239),0)</formula>
    </cfRule>
  </conditionalFormatting>
  <conditionalFormatting sqref="C240">
    <cfRule type="cellIs" dxfId="17" priority="263" operator="notEqual">
      <formula>ROUND(SUM(D240:K240),0)</formula>
    </cfRule>
  </conditionalFormatting>
  <conditionalFormatting sqref="C241">
    <cfRule type="cellIs" dxfId="16" priority="264" operator="notEqual">
      <formula>ROUND(SUM(D241:K241),0)</formula>
    </cfRule>
  </conditionalFormatting>
  <conditionalFormatting sqref="C242">
    <cfRule type="cellIs" dxfId="15" priority="265" operator="notEqual">
      <formula>ROUND(SUM(D242:K242),0)</formula>
    </cfRule>
  </conditionalFormatting>
  <conditionalFormatting sqref="C243">
    <cfRule type="cellIs" dxfId="14" priority="266" operator="notEqual">
      <formula>ROUND(SUM(D243:K243),0)</formula>
    </cfRule>
  </conditionalFormatting>
  <conditionalFormatting sqref="C244">
    <cfRule type="cellIs" dxfId="13" priority="267" operator="notEqual">
      <formula>ROUND(SUM(D244:K244),0)</formula>
    </cfRule>
  </conditionalFormatting>
  <conditionalFormatting sqref="C245">
    <cfRule type="cellIs" dxfId="12" priority="268" operator="notEqual">
      <formula>ROUND(SUM(D245:K245),0)</formula>
    </cfRule>
  </conditionalFormatting>
  <conditionalFormatting sqref="C246">
    <cfRule type="cellIs" dxfId="11" priority="269" operator="notEqual">
      <formula>ROUND(SUM(D246:K246),0)</formula>
    </cfRule>
  </conditionalFormatting>
  <conditionalFormatting sqref="C247">
    <cfRule type="cellIs" dxfId="10" priority="270" operator="notEqual">
      <formula>ROUND(SUM(D247:K247),0)</formula>
    </cfRule>
  </conditionalFormatting>
  <conditionalFormatting sqref="C248">
    <cfRule type="cellIs" dxfId="9" priority="271" operator="notEqual">
      <formula>ROUND(SUM(D248:K248),0)</formula>
    </cfRule>
  </conditionalFormatting>
  <conditionalFormatting sqref="C249">
    <cfRule type="cellIs" dxfId="8" priority="272" operator="notEqual">
      <formula>ROUND(SUM(D249:K249),0)</formula>
    </cfRule>
  </conditionalFormatting>
  <conditionalFormatting sqref="C250">
    <cfRule type="cellIs" dxfId="7" priority="273" operator="notEqual">
      <formula>ROUND(SUM(D250:K250),0)</formula>
    </cfRule>
  </conditionalFormatting>
  <conditionalFormatting sqref="C251">
    <cfRule type="cellIs" dxfId="6" priority="274" operator="notEqual">
      <formula>ROUND(SUM(D251:K251),0)</formula>
    </cfRule>
  </conditionalFormatting>
  <conditionalFormatting sqref="C252">
    <cfRule type="cellIs" dxfId="5" priority="275" operator="notEqual">
      <formula>ROUND(SUM(D252:K252),0)</formula>
    </cfRule>
  </conditionalFormatting>
  <conditionalFormatting sqref="C253">
    <cfRule type="cellIs" dxfId="4" priority="276" operator="notEqual">
      <formula>ROUND(SUM(D253:K253),0)</formula>
    </cfRule>
  </conditionalFormatting>
  <conditionalFormatting sqref="C254">
    <cfRule type="cellIs" dxfId="3" priority="277" operator="notEqual">
      <formula>ROUND(SUM(D254:K254),0)</formula>
    </cfRule>
  </conditionalFormatting>
  <conditionalFormatting sqref="C255">
    <cfRule type="cellIs" dxfId="2" priority="278" operator="notEqual">
      <formula>ROUND(SUM(D255:K255),0)</formula>
    </cfRule>
  </conditionalFormatting>
  <conditionalFormatting sqref="C256">
    <cfRule type="cellIs" dxfId="1" priority="279" operator="notEqual">
      <formula>ROUND(SUM(D256:K256),0)</formula>
    </cfRule>
  </conditionalFormatting>
  <conditionalFormatting sqref="C257">
    <cfRule type="cellIs" dxfId="0" priority="280" operator="notEqual">
      <formula>ROUND(SUM(D257:K257),0)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2026-01-12T12:45:59Z</dcterms:created>
  <dcterms:modified xsi:type="dcterms:W3CDTF">2026-01-12T13:03:33Z</dcterms:modified>
</cp:coreProperties>
</file>